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2120" windowHeight="8265" tabRatio="896" activeTab="18"/>
  </bookViews>
  <sheets>
    <sheet name="BS" sheetId="1" r:id="rId1"/>
    <sheet name="B-1 &amp; 2" sheetId="2" r:id="rId2"/>
    <sheet name="B-3 &amp; 4" sheetId="3" r:id="rId3"/>
    <sheet name="B- 5 to 10" sheetId="4" r:id="rId4"/>
    <sheet name="B-11" sheetId="5" r:id="rId5"/>
    <sheet name="B-12 to 14" sheetId="6" r:id="rId6"/>
    <sheet name="B-15" sheetId="7" r:id="rId7"/>
    <sheet name="B-16 to 20" sheetId="8" r:id="rId8"/>
    <sheet name="IE" sheetId="9" r:id="rId9"/>
    <sheet name="I-1" sheetId="10" r:id="rId10"/>
    <sheet name="I-2" sheetId="11" r:id="rId11"/>
    <sheet name="I-3" sheetId="12" r:id="rId12"/>
    <sheet name="I-4" sheetId="13" r:id="rId13"/>
    <sheet name="I-5" sheetId="14" r:id="rId14"/>
    <sheet name="I-6 &amp; 7" sheetId="15" r:id="rId15"/>
    <sheet name="I-8 to 9" sheetId="16" r:id="rId16"/>
    <sheet name="I-10 &amp; 11" sheetId="17" r:id="rId17"/>
    <sheet name="I-12 &amp; 13" sheetId="18" r:id="rId18"/>
    <sheet name="I-14 to 18" sheetId="19" r:id="rId19"/>
  </sheets>
  <definedNames>
    <definedName name="_xlnm.Print_Area" localSheetId="4">'B-11'!$A$1:$L$22</definedName>
    <definedName name="_xlnm.Print_Area" localSheetId="6">'B-15'!$A$1:$F$35</definedName>
    <definedName name="_xlnm.Print_Area" localSheetId="7">'B-16 to 20'!$A$1:$F$78</definedName>
    <definedName name="_xlnm.Print_Area" localSheetId="2">'B-3 &amp; 4'!$A$1:$H$47</definedName>
    <definedName name="_xlnm.Print_Area" localSheetId="0">'BS'!$A$1:$E$48</definedName>
  </definedNames>
  <calcPr fullCalcOnLoad="1"/>
</workbook>
</file>

<file path=xl/sharedStrings.xml><?xml version="1.0" encoding="utf-8"?>
<sst xmlns="http://schemas.openxmlformats.org/spreadsheetml/2006/main" count="1158" uniqueCount="862">
  <si>
    <t>PreviousYear (Rs.)</t>
  </si>
  <si>
    <t>Current year (Rs.)</t>
  </si>
  <si>
    <t>Minor Code No</t>
  </si>
  <si>
    <t>Previous year</t>
  </si>
  <si>
    <t>Previous year (Rs.)</t>
  </si>
  <si>
    <t>Schedule I-2 : Assigned Revenues &amp; Compensation [Code No 120]</t>
  </si>
  <si>
    <t>120-10</t>
  </si>
  <si>
    <t>120-20</t>
  </si>
  <si>
    <t>120-30</t>
  </si>
  <si>
    <t>Taxes and Duties collected by others</t>
  </si>
  <si>
    <t>Compensation in lieu of Taxes / duties</t>
  </si>
  <si>
    <t>Compensations in lieu of Concessions</t>
  </si>
  <si>
    <t>Total assigned revenues &amp; compensation</t>
  </si>
  <si>
    <t>Schedule I-3: Rental income from Municipal Properties [Code No 130]</t>
  </si>
  <si>
    <t>130-10</t>
  </si>
  <si>
    <t>130-20</t>
  </si>
  <si>
    <t>130-30</t>
  </si>
  <si>
    <t>130-40</t>
  </si>
  <si>
    <t>130-80</t>
  </si>
  <si>
    <t>Rent from Civic Amenities</t>
  </si>
  <si>
    <t>Rent from lease of lands</t>
  </si>
  <si>
    <t>Sub-Total</t>
  </si>
  <si>
    <t>130-90</t>
  </si>
  <si>
    <t>Less:</t>
  </si>
  <si>
    <t>Rent Remission and Refunds</t>
  </si>
  <si>
    <t>Total Rental Income from Municipal Properties</t>
  </si>
  <si>
    <t>Previous Year (Rs.)</t>
  </si>
  <si>
    <t>Schedule I-4 : Fees &amp; User Charges [Code No 140]</t>
  </si>
  <si>
    <t>Schedule I-4 (a): Fees &amp; User Charges – Function wise</t>
  </si>
  <si>
    <t>Municipal Body</t>
  </si>
  <si>
    <t>Administration</t>
  </si>
  <si>
    <t>Finance, Accounts, Audit</t>
  </si>
  <si>
    <t>Election</t>
  </si>
  <si>
    <t>Record Room</t>
  </si>
  <si>
    <t>Estate</t>
  </si>
  <si>
    <t>Stores &amp; Purchase</t>
  </si>
  <si>
    <t>Workshop</t>
  </si>
  <si>
    <t xml:space="preserve">Census </t>
  </si>
  <si>
    <t>…….</t>
  </si>
  <si>
    <t>Total income from fees &amp; user charges – Function wise</t>
  </si>
  <si>
    <t>Schedule I-4 (b): Fees &amp; User Charges – Income head-wise [Code 140]</t>
  </si>
  <si>
    <t>140-10</t>
  </si>
  <si>
    <t>140-11</t>
  </si>
  <si>
    <t>140-12</t>
  </si>
  <si>
    <t>140-13</t>
  </si>
  <si>
    <t>140-14</t>
  </si>
  <si>
    <t>140-15</t>
  </si>
  <si>
    <t>140-20</t>
  </si>
  <si>
    <t>140-40</t>
  </si>
  <si>
    <t>140-50</t>
  </si>
  <si>
    <t>140-60</t>
  </si>
  <si>
    <t>140-70</t>
  </si>
  <si>
    <t>140-80</t>
  </si>
  <si>
    <t>Empanelment &amp; Registration Charges</t>
  </si>
  <si>
    <t>Fees for Grant of Permit</t>
  </si>
  <si>
    <t>Fees for Certificate or Extract</t>
  </si>
  <si>
    <t>Development Charges</t>
  </si>
  <si>
    <t>Regularization Fees</t>
  </si>
  <si>
    <t>Penalties and Fines</t>
  </si>
  <si>
    <t>Other Fees</t>
  </si>
  <si>
    <t>User Charges</t>
  </si>
  <si>
    <t>Entry Fees</t>
  </si>
  <si>
    <t>Service / Administrative Charges</t>
  </si>
  <si>
    <t>Other Charges</t>
  </si>
  <si>
    <t>Sub-Total.</t>
  </si>
  <si>
    <t>140-90</t>
  </si>
  <si>
    <t>Total income from Fees &amp; User Charges – Income head-wise</t>
  </si>
  <si>
    <t>Schedule I-5 : Sale &amp; Hire Charges [Code No 150]</t>
  </si>
  <si>
    <t>Schedule I-5 (a): Sale &amp; Hire Charges – Function wise</t>
  </si>
  <si>
    <t>Census</t>
  </si>
  <si>
    <t>Total Income from Sale &amp; Hire charges – Function wise</t>
  </si>
  <si>
    <t>Current Year (Rs.)</t>
  </si>
  <si>
    <t>Schedule I-5 (b): Sale &amp; Hire Charges – Income head-wise [Code No 150]</t>
  </si>
  <si>
    <t>150-10</t>
  </si>
  <si>
    <t>150-11</t>
  </si>
  <si>
    <t>150-12</t>
  </si>
  <si>
    <t>150-30</t>
  </si>
  <si>
    <t>150-40</t>
  </si>
  <si>
    <t>150-41</t>
  </si>
  <si>
    <t>Sale of Products</t>
  </si>
  <si>
    <t>Sale of Forms &amp; Publications</t>
  </si>
  <si>
    <t>Sale of stores &amp; scrap</t>
  </si>
  <si>
    <t>Sale of Others</t>
  </si>
  <si>
    <t>Hire Charges for Vehicles</t>
  </si>
  <si>
    <t>Hire Charges for Equipment</t>
  </si>
  <si>
    <t>Total Income from Sale &amp; Hire charges – income head-wise</t>
  </si>
  <si>
    <t>Detailed Head Code</t>
  </si>
  <si>
    <t>Schedule I-6: Revenue Grants, Contributions &amp; Subsidies [Code No160]</t>
  </si>
  <si>
    <t>160-10</t>
  </si>
  <si>
    <t>160-20</t>
  </si>
  <si>
    <t>60-30</t>
  </si>
  <si>
    <t>Revenue Grant</t>
  </si>
  <si>
    <t>Re-imbursement of expenses</t>
  </si>
  <si>
    <t>Contribution towards schemes</t>
  </si>
  <si>
    <t>Total Revenue Grants, Contributions &amp; Subsidies</t>
  </si>
  <si>
    <t>Cinema hall tax</t>
  </si>
  <si>
    <t>Road cutting charges</t>
  </si>
  <si>
    <t>Schedule I-7: Income from Investments – General Fund [Code No 170]</t>
  </si>
  <si>
    <t>170-10</t>
  </si>
  <si>
    <t>170-20</t>
  </si>
  <si>
    <t>170-30</t>
  </si>
  <si>
    <t>170-40</t>
  </si>
  <si>
    <t>170-80</t>
  </si>
  <si>
    <t>Interest on Investments</t>
  </si>
  <si>
    <t>Dividend</t>
  </si>
  <si>
    <t>Income from projects taken up on commercial basis</t>
  </si>
  <si>
    <t>Profit in Sale of Investments</t>
  </si>
  <si>
    <t>Total Income from Investments</t>
  </si>
  <si>
    <t>Schedule I-8: Interest Earned [Code No 171]</t>
  </si>
  <si>
    <t>171-10</t>
  </si>
  <si>
    <t>171-20</t>
  </si>
  <si>
    <t>171-30</t>
  </si>
  <si>
    <t>171-80</t>
  </si>
  <si>
    <t>Interest from Bank Accounts</t>
  </si>
  <si>
    <t>Interest on Loans and advances to Employees</t>
  </si>
  <si>
    <t>Interest on loans to others</t>
  </si>
  <si>
    <t>Other Interest</t>
  </si>
  <si>
    <t>Total. – Interest Earned</t>
  </si>
  <si>
    <t>Schedule I-9: Other Income [Code No180]</t>
  </si>
  <si>
    <t>180-10</t>
  </si>
  <si>
    <t>180-11</t>
  </si>
  <si>
    <t>180-20</t>
  </si>
  <si>
    <t>180-30</t>
  </si>
  <si>
    <t>180-40</t>
  </si>
  <si>
    <t>180-50</t>
  </si>
  <si>
    <t>180-60</t>
  </si>
  <si>
    <t>180-80</t>
  </si>
  <si>
    <t>Deposits Forfeited</t>
  </si>
  <si>
    <t>Lapsed Deposits</t>
  </si>
  <si>
    <t>Insurance Claim Recovery</t>
  </si>
  <si>
    <t>Profit on Disposal of Fixed asses</t>
  </si>
  <si>
    <t>Recovery from Employees</t>
  </si>
  <si>
    <t>Unclaimed Refund/ Liabilities</t>
  </si>
  <si>
    <t>Excess Provisions written back</t>
  </si>
  <si>
    <t>Miscellaneous Income</t>
  </si>
  <si>
    <t>Total Other Income</t>
  </si>
  <si>
    <t>Schedule I-10: Establishment Expenses [code no 210]</t>
  </si>
  <si>
    <t>Schedule I-10 (a): Establishment Expenses – Function wise</t>
  </si>
  <si>
    <t xml:space="preserve">Record Room </t>
  </si>
  <si>
    <t>….</t>
  </si>
  <si>
    <t>Note:</t>
  </si>
  <si>
    <t>The total function wise expenses as per Schedule I-10 (a) should tally with the total Establishment expenses as per Schedule I-10 (b).</t>
  </si>
  <si>
    <t>Schedule I-11 (b): Administrative Expenses – Expenditure head-wise</t>
  </si>
  <si>
    <t>220-10</t>
  </si>
  <si>
    <t>220-11</t>
  </si>
  <si>
    <t>220-12</t>
  </si>
  <si>
    <t>220-20</t>
  </si>
  <si>
    <t>220-21</t>
  </si>
  <si>
    <t>220-30</t>
  </si>
  <si>
    <t>220-40</t>
  </si>
  <si>
    <t>220-50</t>
  </si>
  <si>
    <t>220-51</t>
  </si>
  <si>
    <t>220-52</t>
  </si>
  <si>
    <t>220-60</t>
  </si>
  <si>
    <t>220-61</t>
  </si>
  <si>
    <t>220-80</t>
  </si>
  <si>
    <t>Office maintenance</t>
  </si>
  <si>
    <t>Communication Expenses</t>
  </si>
  <si>
    <t>Printing and Stationery</t>
  </si>
  <si>
    <t>Travelling &amp; Conveyance</t>
  </si>
  <si>
    <t>Insurance</t>
  </si>
  <si>
    <t>Audit Fees</t>
  </si>
  <si>
    <t>Legal Expenses</t>
  </si>
  <si>
    <t>Professional and other Fees</t>
  </si>
  <si>
    <t>Advertisement and Publicity</t>
  </si>
  <si>
    <t>Membership &amp; subscriptions</t>
  </si>
  <si>
    <t>Total establishment expenses – expense head wise</t>
  </si>
  <si>
    <t>Total administrative expenses – expense head wise</t>
  </si>
  <si>
    <t>The total function wise expenses as per Schedule I-11 (b) should tally with the total administrative expenses as per Schedule I-11 (a).</t>
  </si>
  <si>
    <t>Schedule I-12: Operations and Maintenance [Code No 230]</t>
  </si>
  <si>
    <t>Schedule I-12 (a): Operations &amp;Maintenance Expenses – Function wise</t>
  </si>
  <si>
    <t>Total Operations &amp; Maintenance expenses – Function wise</t>
  </si>
  <si>
    <t>The total function wise expenses as per Schedule I-12 (a) should tally with the total Operations &amp; maintenance expenses as per Schedule I-12 (b).</t>
  </si>
  <si>
    <t>Schedule I-12 (b): Operations &amp; Maintenance – Expenditure head-wise</t>
  </si>
  <si>
    <t>230-10</t>
  </si>
  <si>
    <t>230-20</t>
  </si>
  <si>
    <t>230-30</t>
  </si>
  <si>
    <t>230-40</t>
  </si>
  <si>
    <t>230-51</t>
  </si>
  <si>
    <t>230-52</t>
  </si>
  <si>
    <t>230-53</t>
  </si>
  <si>
    <t>Hire Charges</t>
  </si>
  <si>
    <t>Sewer department salary</t>
  </si>
  <si>
    <t>Repairs &amp; maintenance – Buildings</t>
  </si>
  <si>
    <t>230-54</t>
  </si>
  <si>
    <t>230-59</t>
  </si>
  <si>
    <t>230-80</t>
  </si>
  <si>
    <t>Repairs &amp; maintenance – Vehicles</t>
  </si>
  <si>
    <t>Total operations &amp; maintenance - expense head wise</t>
  </si>
  <si>
    <t>The total function wise expenses as per Schedule I-12 (b) should tally with the total Operations &amp; maintenance expenses as per Schedule I-12 (a).</t>
  </si>
  <si>
    <t>Schedule I-13: Interest &amp; Finance Charges [Code No 240]</t>
  </si>
  <si>
    <t>240-10</t>
  </si>
  <si>
    <t>240-20</t>
  </si>
  <si>
    <t>240-30</t>
  </si>
  <si>
    <t>240-40</t>
  </si>
  <si>
    <t>240-50</t>
  </si>
  <si>
    <t>240-60</t>
  </si>
  <si>
    <t>240-70</t>
  </si>
  <si>
    <t>240-80</t>
  </si>
  <si>
    <t>Interest on Loans from Central Government</t>
  </si>
  <si>
    <t>Interest on Loans from State Government</t>
  </si>
  <si>
    <t>Interest on Loans from Government Bodies &amp; associations</t>
  </si>
  <si>
    <t>Interest on Loans from International Agencies</t>
  </si>
  <si>
    <t>Interest on Loans from Banks &amp; Other Financial</t>
  </si>
  <si>
    <t>Institutions</t>
  </si>
  <si>
    <t>Bank Charges</t>
  </si>
  <si>
    <t>Other Finance Expenses</t>
  </si>
  <si>
    <t>Total Interest &amp; Finance Charges</t>
  </si>
  <si>
    <t>Schedule I-14: Programme Expenses [Code No 250]</t>
  </si>
  <si>
    <t>250-10</t>
  </si>
  <si>
    <t>250-20</t>
  </si>
  <si>
    <t>250-30</t>
  </si>
  <si>
    <t>Election Expenses</t>
  </si>
  <si>
    <t>Share in Programmes of others</t>
  </si>
  <si>
    <t>Total Programme Expenses \</t>
  </si>
  <si>
    <t xml:space="preserve">Less: Accumulated provision against Loans </t>
  </si>
  <si>
    <t>Miscellaneous Exp.(to the extent not written off)</t>
  </si>
  <si>
    <t>Schedule I-15: Revenue Grants, Contributions &amp; Subsidies [Code No 260]</t>
  </si>
  <si>
    <t>260-10</t>
  </si>
  <si>
    <t>260-20</t>
  </si>
  <si>
    <t>260-30</t>
  </si>
  <si>
    <t>Grants [give details]</t>
  </si>
  <si>
    <t>Contributions [give details]</t>
  </si>
  <si>
    <t>Subsidies [give details]</t>
  </si>
  <si>
    <t>Schedule I-16: Provisions &amp; Write off [Code No 270]</t>
  </si>
  <si>
    <t>270-10</t>
  </si>
  <si>
    <t>270-20</t>
  </si>
  <si>
    <t>270-30</t>
  </si>
  <si>
    <t>270-40</t>
  </si>
  <si>
    <t>270-50</t>
  </si>
  <si>
    <t>Provisions for Doubtful receivables</t>
  </si>
  <si>
    <t>Provision for other Assets</t>
  </si>
  <si>
    <t>Revenues written off</t>
  </si>
  <si>
    <t>Assets written off</t>
  </si>
  <si>
    <t>Miscellaneous Expense written off</t>
  </si>
  <si>
    <t>Total Provisions &amp; Write off</t>
  </si>
  <si>
    <t>Schedule I-17: Miscellaneous Expenses [Code No 271]</t>
  </si>
  <si>
    <t>271-10</t>
  </si>
  <si>
    <t>271-20</t>
  </si>
  <si>
    <t>271-80</t>
  </si>
  <si>
    <t>Loss on disposal of Assets</t>
  </si>
  <si>
    <t>Loss on disposal of Investments</t>
  </si>
  <si>
    <t>Other Miscellaneous Expenses</t>
  </si>
  <si>
    <t>Total Miscellaneous expenses</t>
  </si>
  <si>
    <t>Schedule I-18: Prior Period Items (Net) [Code No 280]</t>
  </si>
  <si>
    <t>280-10</t>
  </si>
  <si>
    <t>280-20</t>
  </si>
  <si>
    <t>280-30</t>
  </si>
  <si>
    <t>280-40</t>
  </si>
  <si>
    <t>Income</t>
  </si>
  <si>
    <t>Taxes</t>
  </si>
  <si>
    <t>Other – Revenues</t>
  </si>
  <si>
    <t>Recovery of revenues written off</t>
  </si>
  <si>
    <t>Other income</t>
  </si>
  <si>
    <t>Sub – Total Income (a)</t>
  </si>
  <si>
    <t>280-50</t>
  </si>
  <si>
    <t>280-60</t>
  </si>
  <si>
    <t>280-80</t>
  </si>
  <si>
    <t>Expenses</t>
  </si>
  <si>
    <t>Refund of Taxes</t>
  </si>
  <si>
    <t>Refund of Other – Revenues</t>
  </si>
  <si>
    <t>Other Expenses</t>
  </si>
  <si>
    <t>Sub – Total Income (b)</t>
  </si>
  <si>
    <t>Total Prior Period (Net) (a-b) -.</t>
  </si>
  <si>
    <t>The various schedules to the Balance Sheet have been provided below:</t>
  </si>
  <si>
    <t>Schedule B- 1: Municipal (General) Fund [Code No 310]</t>
  </si>
  <si>
    <t>Code No.</t>
  </si>
  <si>
    <t>Total</t>
  </si>
  <si>
    <t>7 (5- 6)</t>
  </si>
  <si>
    <t>310- 10</t>
  </si>
  <si>
    <t>310- 90</t>
  </si>
  <si>
    <t>Municipal Fund</t>
  </si>
  <si>
    <t>Total Municipal fund (310)</t>
  </si>
  <si>
    <t>Schedule B- 2: Earmarked Funds</t>
  </si>
  <si>
    <t>Schedule B – 2: Special Funds/ Sinking Fund/ Trust or Agency Fund [Code No 311]</t>
  </si>
  <si>
    <t>Amount in Rs.</t>
  </si>
  <si>
    <t>Special</t>
  </si>
  <si>
    <t>Fund 1</t>
  </si>
  <si>
    <t>Fund 2</t>
  </si>
  <si>
    <t>Fund 3</t>
  </si>
  <si>
    <t>Fund 4</t>
  </si>
  <si>
    <t>Fund 5</t>
  </si>
  <si>
    <t>Pension</t>
  </si>
  <si>
    <t>Fund</t>
  </si>
  <si>
    <t>General</t>
  </si>
  <si>
    <t>Provident</t>
  </si>
  <si>
    <t>fund</t>
  </si>
  <si>
    <t>(a) Opening Balance</t>
  </si>
  <si>
    <t>(b) Additions to the Special Fund</t>
  </si>
  <si>
    <t>(i) Transfer from Municipal Fund</t>
  </si>
  <si>
    <t>(ii) Interest/ Dividend earned on Special Fund</t>
  </si>
  <si>
    <t>(iii) Profit on disposal of Special Fund Investments</t>
  </si>
  <si>
    <t>(iv) Appreciation in Value of Special Fund Investments</t>
  </si>
  <si>
    <t>(v) Other addition (Specify nature)</t>
  </si>
  <si>
    <t>Total (b)</t>
  </si>
  <si>
    <t>Total (a+ b)</t>
  </si>
  <si>
    <t>(c) Payments out of funds</t>
  </si>
  <si>
    <t>(i) Capital expenditure on</t>
  </si>
  <si>
    <t>Fixed Assets*</t>
  </si>
  <si>
    <t>Sub –total</t>
  </si>
  <si>
    <t xml:space="preserve"> (ii) Revenue Expenditure on</t>
  </si>
  <si>
    <t>Salary, Wages and allowances etc.</t>
  </si>
  <si>
    <t>Rent</t>
  </si>
  <si>
    <t>Other administrative charges</t>
  </si>
  <si>
    <t>(iii) Other:</t>
  </si>
  <si>
    <t>Loss on disposal of Special Fund Investments</t>
  </si>
  <si>
    <t>Diminution in Value of Special Fund Investments</t>
  </si>
  <si>
    <t>Transferred to Municipal Fund</t>
  </si>
  <si>
    <t>Total of (i+ ii+ iii) (c)</t>
  </si>
  <si>
    <t>Grant Total of Special Funds</t>
  </si>
  <si>
    <t>Opening balance as per the last account (Rs.)</t>
  </si>
  <si>
    <t>Total (Rs.)</t>
  </si>
  <si>
    <t>Balance at the end of the current year (Rs.)</t>
  </si>
  <si>
    <t>Schedule B- 3: Reserves [Code No 312]</t>
  </si>
  <si>
    <t>5(3+ 4)</t>
  </si>
  <si>
    <t>312- 10</t>
  </si>
  <si>
    <t>312- 11</t>
  </si>
  <si>
    <t>312- 20</t>
  </si>
  <si>
    <t>312- 30</t>
  </si>
  <si>
    <t>312- 40</t>
  </si>
  <si>
    <t>312- 50</t>
  </si>
  <si>
    <t>312- 60</t>
  </si>
  <si>
    <t>Capital Contribution</t>
  </si>
  <si>
    <t>Capital Reserve</t>
  </si>
  <si>
    <t>Borrowing Redemption Reserve</t>
  </si>
  <si>
    <t>Special Funds (Utilised)</t>
  </si>
  <si>
    <t>Statutory Reserve</t>
  </si>
  <si>
    <t>General Reserve</t>
  </si>
  <si>
    <t>Revaluation Reserve</t>
  </si>
  <si>
    <t>Total Reserve funds</t>
  </si>
  <si>
    <t>Grants from</t>
  </si>
  <si>
    <t>Central</t>
  </si>
  <si>
    <t>Government</t>
  </si>
  <si>
    <t>State</t>
  </si>
  <si>
    <t>Other</t>
  </si>
  <si>
    <t>Agencies</t>
  </si>
  <si>
    <t>Grants</t>
  </si>
  <si>
    <t>from</t>
  </si>
  <si>
    <t>Financial</t>
  </si>
  <si>
    <t>Welfare</t>
  </si>
  <si>
    <t>Bodies</t>
  </si>
  <si>
    <t>International</t>
  </si>
  <si>
    <t>Organisations</t>
  </si>
  <si>
    <t>(b) Additions to the Grants *</t>
  </si>
  <si>
    <t>(i) Grant received during the year</t>
  </si>
  <si>
    <t>(ii) Interest/ Dividend earned on Grant Investments</t>
  </si>
  <si>
    <t>(iii) Profit on disposal of Grant Investments</t>
  </si>
  <si>
    <t>(iv) Appreciation in Value of Grant Investments</t>
  </si>
  <si>
    <t>Sub –total.</t>
  </si>
  <si>
    <t>(ii) Revenue Expenditure on</t>
  </si>
  <si>
    <t>Loss on disposal of Grant Investments</t>
  </si>
  <si>
    <t>Diminution in Value of Grant Investments</t>
  </si>
  <si>
    <t>Grants Refunded</t>
  </si>
  <si>
    <t>Total (c) [i+ ii+ iii]</t>
  </si>
  <si>
    <t>Total Grants &amp; Contribution for Specific Purposes</t>
  </si>
  <si>
    <t>Schedule B-5: Secured Loans [Code No 330]</t>
  </si>
  <si>
    <t>330-10</t>
  </si>
  <si>
    <t>330-20</t>
  </si>
  <si>
    <t>330-30</t>
  </si>
  <si>
    <t>330-40</t>
  </si>
  <si>
    <t>330-50</t>
  </si>
  <si>
    <t>330-60</t>
  </si>
  <si>
    <t>330-70</t>
  </si>
  <si>
    <t>330-80</t>
  </si>
  <si>
    <t>Loans from Central Government</t>
  </si>
  <si>
    <t>Loans from State government</t>
  </si>
  <si>
    <t>Loans from Govt. bodies &amp; Associations</t>
  </si>
  <si>
    <t>Loans from international agencies</t>
  </si>
  <si>
    <t>Loans from banks &amp; other financial institutions</t>
  </si>
  <si>
    <t>Other Term Loans</t>
  </si>
  <si>
    <t>Bonds &amp; debentures</t>
  </si>
  <si>
    <t>Other Loans</t>
  </si>
  <si>
    <t>Total Secured Loans</t>
  </si>
  <si>
    <t>Schedule B-6: Unsecured Loans [Code No 331]</t>
  </si>
  <si>
    <t>331-10</t>
  </si>
  <si>
    <t>331-20</t>
  </si>
  <si>
    <t>331-30</t>
  </si>
  <si>
    <t>331-40</t>
  </si>
  <si>
    <t>331-50</t>
  </si>
  <si>
    <t>331-60</t>
  </si>
  <si>
    <t>331-70</t>
  </si>
  <si>
    <t>331-80</t>
  </si>
  <si>
    <t>Total Un-Secured Loans</t>
  </si>
  <si>
    <t>Schedule B-7: Deposits Received [Code No 340]</t>
  </si>
  <si>
    <t>340-10</t>
  </si>
  <si>
    <t>340-20</t>
  </si>
  <si>
    <t>340-30</t>
  </si>
  <si>
    <t>340-80</t>
  </si>
  <si>
    <t>From Revenues</t>
  </si>
  <si>
    <t>From staff</t>
  </si>
  <si>
    <t>From Others</t>
  </si>
  <si>
    <t>Total deposits received</t>
  </si>
  <si>
    <t>Schedule B- 8: Deposits Works [Code No 341]</t>
  </si>
  <si>
    <t>Opening balance as the beginning of  he year Amount (Rs</t>
  </si>
  <si>
    <t>341- 10</t>
  </si>
  <si>
    <t>341- 20</t>
  </si>
  <si>
    <t>341- 80</t>
  </si>
  <si>
    <t>Civil Works</t>
  </si>
  <si>
    <t>Electrical works</t>
  </si>
  <si>
    <t>Total of deposit works</t>
  </si>
  <si>
    <t>Schedule B- 9: Other Liabilities (Sundry Creditors) [Code No 350]</t>
  </si>
  <si>
    <t>350- 10</t>
  </si>
  <si>
    <t>350- 11</t>
  </si>
  <si>
    <t>350- 12</t>
  </si>
  <si>
    <t>350- 20</t>
  </si>
  <si>
    <t>350- 30</t>
  </si>
  <si>
    <t>350- 40</t>
  </si>
  <si>
    <t>350- 41</t>
  </si>
  <si>
    <t>350- 80</t>
  </si>
  <si>
    <t>Interest Accrued and Due</t>
  </si>
  <si>
    <t>Recoveries Payable</t>
  </si>
  <si>
    <t>Refunds Payable</t>
  </si>
  <si>
    <t>Advance Collection of Revenues</t>
  </si>
  <si>
    <t>Total Other liabilities (Sundry Creditors).</t>
  </si>
  <si>
    <t>Schedule B- 10: Provisions [Code No. 360]</t>
  </si>
  <si>
    <t>360- 10</t>
  </si>
  <si>
    <t>360- 20</t>
  </si>
  <si>
    <t>360- 30</t>
  </si>
  <si>
    <t>Provision for Expenses</t>
  </si>
  <si>
    <t>Provision for Interest</t>
  </si>
  <si>
    <t>Provision for Other Assets</t>
  </si>
  <si>
    <t>Total Provisions</t>
  </si>
  <si>
    <t>Schedule B- 11: Fixed Assets [Code No. 410 &amp; 411]</t>
  </si>
  <si>
    <t>Accumulated Depreciation</t>
  </si>
  <si>
    <t>Opening Balance</t>
  </si>
  <si>
    <t>Cost at the end of the year</t>
  </si>
  <si>
    <t>Deductions during the period</t>
  </si>
  <si>
    <t>Total at the end of the year</t>
  </si>
  <si>
    <t>410- 10</t>
  </si>
  <si>
    <t>410- 20</t>
  </si>
  <si>
    <t>Land</t>
  </si>
  <si>
    <t>Buildings</t>
  </si>
  <si>
    <t>410- 30</t>
  </si>
  <si>
    <t>410- 31</t>
  </si>
  <si>
    <t>410- 32</t>
  </si>
  <si>
    <t>410- 33</t>
  </si>
  <si>
    <t>Infrastructure Assets</t>
  </si>
  <si>
    <t>Roads and Bridges</t>
  </si>
  <si>
    <t>Public Lighting</t>
  </si>
  <si>
    <t>410- 40</t>
  </si>
  <si>
    <t>410- 50</t>
  </si>
  <si>
    <t>410- 60</t>
  </si>
  <si>
    <t>410- 70</t>
  </si>
  <si>
    <t>410- 80</t>
  </si>
  <si>
    <t>Other assets</t>
  </si>
  <si>
    <t>Plants &amp; Machinery</t>
  </si>
  <si>
    <t>Vehicles</t>
  </si>
  <si>
    <t>Office &amp; other equipment</t>
  </si>
  <si>
    <t>Furniture, fixtures, fittings and electrical appliances</t>
  </si>
  <si>
    <t>Other fixed assets</t>
  </si>
  <si>
    <t>Schedule B-12: Investments - General Fund [Code 420]</t>
  </si>
  <si>
    <t>Amount Rs.</t>
  </si>
  <si>
    <t>Carrying</t>
  </si>
  <si>
    <t>Cost (Rs.)</t>
  </si>
  <si>
    <t>Cost (Rs)</t>
  </si>
  <si>
    <t>420-10</t>
  </si>
  <si>
    <t>420-20</t>
  </si>
  <si>
    <t>420-30</t>
  </si>
  <si>
    <t>420-40</t>
  </si>
  <si>
    <t>420-50</t>
  </si>
  <si>
    <t>420-60</t>
  </si>
  <si>
    <t>420-80</t>
  </si>
  <si>
    <t>Central Government Securities</t>
  </si>
  <si>
    <t>State Government Securities</t>
  </si>
  <si>
    <t>Debentures and Bonds</t>
  </si>
  <si>
    <t>Preference Shares</t>
  </si>
  <si>
    <t>Equity Shares</t>
  </si>
  <si>
    <t>Units of Mutual Funds</t>
  </si>
  <si>
    <t>Other Investments</t>
  </si>
  <si>
    <t>Schedule B-13: Investments - Other Funds [Code 421]</t>
  </si>
  <si>
    <t>421-10</t>
  </si>
  <si>
    <t>421-20</t>
  </si>
  <si>
    <t>421-30</t>
  </si>
  <si>
    <t>421-40</t>
  </si>
  <si>
    <t>421-50</t>
  </si>
  <si>
    <t>421-60</t>
  </si>
  <si>
    <t>421-80</t>
  </si>
  <si>
    <t>Schedule B-14: Stock in Hand (Inventories) [Code 430]</t>
  </si>
  <si>
    <t>Previous year Amount (Rs.)</t>
  </si>
  <si>
    <t>430-10</t>
  </si>
  <si>
    <t>430-20</t>
  </si>
  <si>
    <t>430-30</t>
  </si>
  <si>
    <t>Stores</t>
  </si>
  <si>
    <t>Loose Tools</t>
  </si>
  <si>
    <t>Total Stock in hand.</t>
  </si>
  <si>
    <t>Schedule B- 15: Sundry Debtors (Receivables) [Code No 431]</t>
  </si>
  <si>
    <t>(Code No 432)</t>
  </si>
  <si>
    <t>5 = 3 – 4</t>
  </si>
  <si>
    <t>431- 10</t>
  </si>
  <si>
    <t>431- 91</t>
  </si>
  <si>
    <t>Receivables for Property Taxes</t>
  </si>
  <si>
    <t>Less than 5 years *</t>
  </si>
  <si>
    <t>More than 5 years*</t>
  </si>
  <si>
    <t>Sub – total</t>
  </si>
  <si>
    <t>Net Receivables of Property Taxes</t>
  </si>
  <si>
    <t>431- 19</t>
  </si>
  <si>
    <t>431- 99</t>
  </si>
  <si>
    <t>431- 20</t>
  </si>
  <si>
    <t>431- 30</t>
  </si>
  <si>
    <t>Less than 3 years*</t>
  </si>
  <si>
    <t>More than 3 years*</t>
  </si>
  <si>
    <t>Sub- total</t>
  </si>
  <si>
    <t>Net Receivables of Other Taxes</t>
  </si>
  <si>
    <t>Receivables of Cess Income</t>
  </si>
  <si>
    <t>431- 40</t>
  </si>
  <si>
    <t>431- 50</t>
  </si>
  <si>
    <t>Receivables from Government</t>
  </si>
  <si>
    <t>Total of Sundry Debtors (Receivables)</t>
  </si>
  <si>
    <t>Schedule B-16: Prepaid Expenses [Code No 440]</t>
  </si>
  <si>
    <t>440-10</t>
  </si>
  <si>
    <t>440-30</t>
  </si>
  <si>
    <t>440-20</t>
  </si>
  <si>
    <t>Establishment</t>
  </si>
  <si>
    <t>Administrative</t>
  </si>
  <si>
    <t>Operations &amp;Maintenance</t>
  </si>
  <si>
    <t>Total Prepaid expenses</t>
  </si>
  <si>
    <t>Schedule B-17 :Cash and Bank Balances [Code No 450]</t>
  </si>
  <si>
    <t>450-10</t>
  </si>
  <si>
    <t>450-21</t>
  </si>
  <si>
    <t>450-22</t>
  </si>
  <si>
    <t>450-23</t>
  </si>
  <si>
    <t>450-24</t>
  </si>
  <si>
    <t>450-41</t>
  </si>
  <si>
    <t>450-42</t>
  </si>
  <si>
    <t>450-43</t>
  </si>
  <si>
    <t>450-44</t>
  </si>
  <si>
    <t>450-61</t>
  </si>
  <si>
    <t>450-62</t>
  </si>
  <si>
    <t>450-63</t>
  </si>
  <si>
    <t>450-64</t>
  </si>
  <si>
    <t>Cash</t>
  </si>
  <si>
    <t>Balance with Bank – Municipal Funds</t>
  </si>
  <si>
    <t>Nationalised Banks</t>
  </si>
  <si>
    <t>Other Scheduled Banks</t>
  </si>
  <si>
    <t>Scheduled Co-operative Banks</t>
  </si>
  <si>
    <t>Post Office</t>
  </si>
  <si>
    <t>Balance with Bank – ____ Special Funds</t>
  </si>
  <si>
    <t>Balance with Bank – ____ Grant Funds</t>
  </si>
  <si>
    <t>Total Cash and Bank balances</t>
  </si>
  <si>
    <t>Schedule B-18: Loans, advances and deposits [Code 460]</t>
  </si>
  <si>
    <t>460-10</t>
  </si>
  <si>
    <t>460-20</t>
  </si>
  <si>
    <t>460-30</t>
  </si>
  <si>
    <t>460-40</t>
  </si>
  <si>
    <t>460-50</t>
  </si>
  <si>
    <t>460-60</t>
  </si>
  <si>
    <t>460-80</t>
  </si>
  <si>
    <t>Loans and advances to employees</t>
  </si>
  <si>
    <t>Employee Provident Fund Loans</t>
  </si>
  <si>
    <t>Loans to Others</t>
  </si>
  <si>
    <t>Deposit with External Agencies</t>
  </si>
  <si>
    <t>Other Current Assets</t>
  </si>
  <si>
    <t>Sub –Total</t>
  </si>
  <si>
    <t>Schedule B-18 (a): Accumulated Provisions against Loans, Advances, and Deposits</t>
  </si>
  <si>
    <t>(Code No 461)</t>
  </si>
  <si>
    <t>1</t>
  </si>
  <si>
    <t>2</t>
  </si>
  <si>
    <t>3</t>
  </si>
  <si>
    <t>4</t>
  </si>
  <si>
    <t>461-10</t>
  </si>
  <si>
    <t>461-20</t>
  </si>
  <si>
    <t>461-30</t>
  </si>
  <si>
    <t xml:space="preserve">Loans to </t>
  </si>
  <si>
    <t>Advances</t>
  </si>
  <si>
    <t>Deposits</t>
  </si>
  <si>
    <t>Total Accumulated Provision</t>
  </si>
  <si>
    <t>Schedule B-19: Other Assets [Code No 470]</t>
  </si>
  <si>
    <t>470-10</t>
  </si>
  <si>
    <t>470-20</t>
  </si>
  <si>
    <t>Deposit Works</t>
  </si>
  <si>
    <t>Other asset control accounts</t>
  </si>
  <si>
    <t>Total Other Assets</t>
  </si>
  <si>
    <t>Schedule B-20: Miscellaneous Expenditure (to the extent not written off) [Code No 480]</t>
  </si>
  <si>
    <t>480-10</t>
  </si>
  <si>
    <t>480-20</t>
  </si>
  <si>
    <t>480-30</t>
  </si>
  <si>
    <t>480-90</t>
  </si>
  <si>
    <t>Loan Issue Expenses Deferred</t>
  </si>
  <si>
    <t>Discount on Issue of Loans</t>
  </si>
  <si>
    <t>Deferred Revenue Expenses</t>
  </si>
  <si>
    <t>Total Miscellaneous expenditure.</t>
  </si>
  <si>
    <t>Opening balance (Rs.)</t>
  </si>
  <si>
    <t>Additions during the year (Rs.)</t>
  </si>
  <si>
    <t>Deductions during the year (Rs.)</t>
  </si>
  <si>
    <t>Current Year Amount (Rs.)</t>
  </si>
  <si>
    <t>Utilisation / expenditure Amount (Rs</t>
  </si>
  <si>
    <t>Additions during the current year Amount (Rs</t>
  </si>
  <si>
    <t>Balance outstanding at the end of the current year Amount (Rs</t>
  </si>
  <si>
    <t>Deductions   during the period</t>
  </si>
  <si>
    <t>Additions during the period</t>
  </si>
  <si>
    <t>At the end Of current  year</t>
  </si>
  <si>
    <t>At the end of the previous year</t>
  </si>
  <si>
    <t>With whom invested</t>
  </si>
  <si>
    <t>Face value (Rs.)</t>
  </si>
  <si>
    <t>Total of Investments General Fund</t>
  </si>
  <si>
    <t>Total of Investments Other Funds</t>
  </si>
  <si>
    <t>Gross Amount (Rs.)</t>
  </si>
  <si>
    <t>Provision for Outstanding revenues (Rs.)</t>
  </si>
  <si>
    <t>Net Amount (Rs.)</t>
  </si>
  <si>
    <t>Previous year Net amount (Rs.)</t>
  </si>
  <si>
    <t>. Current year Amount (Rs.)</t>
  </si>
  <si>
    <t>Previous year Amount (Rs)</t>
  </si>
  <si>
    <t>Opening Balance at The beginning of the year (Rs.)</t>
  </si>
  <si>
    <t>Paid during the current Year (Rs.)</t>
  </si>
  <si>
    <t>Recovered during the year (Rs.)</t>
  </si>
  <si>
    <t>Balance outstanding at the end of the year (Rs.)</t>
  </si>
  <si>
    <t>Total Loans, advances, and deposits</t>
  </si>
  <si>
    <t>Water supply &amp; Sewerage</t>
  </si>
  <si>
    <t xml:space="preserve"> Current year Amount (Rs.)</t>
  </si>
  <si>
    <t>Water ways :</t>
  </si>
  <si>
    <t>Lakes And Ponds</t>
  </si>
  <si>
    <t>Water Works Distribution</t>
  </si>
  <si>
    <t xml:space="preserve">Stock in Hand (Inventories) </t>
  </si>
  <si>
    <t>Sundry Debtors(Receivables)</t>
  </si>
  <si>
    <t xml:space="preserve"> </t>
  </si>
  <si>
    <t>140 -50</t>
  </si>
  <si>
    <t>Revenue from Hospitals</t>
  </si>
  <si>
    <t>Particulars</t>
  </si>
  <si>
    <t xml:space="preserve">Code No.   </t>
  </si>
  <si>
    <t>Item/ Head of Account</t>
  </si>
  <si>
    <t>INCOME</t>
  </si>
  <si>
    <t>Tax Revenue</t>
  </si>
  <si>
    <t>Assigned Revenues &amp; Compensation</t>
  </si>
  <si>
    <t>Rental Income from Municipal Properties</t>
  </si>
  <si>
    <t>Fees &amp; User Charges</t>
  </si>
  <si>
    <t>Sale &amp; Hire Charges</t>
  </si>
  <si>
    <t>Revenue Grants, Contributions &amp; Subsidies</t>
  </si>
  <si>
    <t>Income from Investments</t>
  </si>
  <si>
    <t>Interest Earned</t>
  </si>
  <si>
    <t>Other Income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</si>
  <si>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</si>
  <si>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</si>
  <si>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</si>
  <si>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</si>
  <si>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</si>
  <si>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</si>
  <si>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</si>
  <si>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</si>
  <si>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</si>
  <si>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A</t>
  </si>
  <si>
    <t>Total – INCOME</t>
  </si>
  <si>
    <t>EXPENDITURE</t>
  </si>
  <si>
    <t>Establishment Expenses</t>
  </si>
  <si>
    <t>Administrative Expenses</t>
  </si>
  <si>
    <t>Operations &amp; Maintenance</t>
  </si>
  <si>
    <t>Interest &amp; Finance Expenses</t>
  </si>
  <si>
    <t>Programme Expenses</t>
  </si>
  <si>
    <t>Revenue Grants, Contributions &amp; subsidies</t>
  </si>
  <si>
    <t>Provisions &amp; Write off</t>
  </si>
  <si>
    <t>Miscellaneous Expenses</t>
  </si>
  <si>
    <t>Depreciation</t>
  </si>
  <si>
    <t>I-10</t>
  </si>
  <si>
    <t>I-11</t>
  </si>
  <si>
    <t>I-12</t>
  </si>
  <si>
    <t>I-13</t>
  </si>
  <si>
    <t>I-14</t>
  </si>
  <si>
    <t>I-15</t>
  </si>
  <si>
    <t>I-16</t>
  </si>
  <si>
    <t>I-17</t>
  </si>
  <si>
    <t>B</t>
  </si>
  <si>
    <t>Total – EXPENDITURE</t>
  </si>
  <si>
    <t>A-B</t>
  </si>
  <si>
    <t>Add: Prior period Items (Net)</t>
  </si>
  <si>
    <t>Previous Year Amount (Rs.)</t>
  </si>
  <si>
    <t>CurrentYear Amount (Rs.)</t>
  </si>
  <si>
    <t>Schedule No</t>
  </si>
  <si>
    <t>Gross surplus/ (deficit) of income overexpenditure after Prior Period Items</t>
  </si>
  <si>
    <t>Net balance being surplus/ deficit carriedover to Municipal Fund</t>
  </si>
  <si>
    <t>LIABILITIES</t>
  </si>
  <si>
    <t>Reserve &amp; Surplus</t>
  </si>
  <si>
    <t>Municipal (General) Fund</t>
  </si>
  <si>
    <t>Earmarked Funds</t>
  </si>
  <si>
    <t>Reserves</t>
  </si>
  <si>
    <t>B-1</t>
  </si>
  <si>
    <t>B-2</t>
  </si>
  <si>
    <t>B-3</t>
  </si>
  <si>
    <t>Total Reserves &amp; Surplus</t>
  </si>
  <si>
    <t>Grants, Contributions for specific purposes</t>
  </si>
  <si>
    <t>B-4</t>
  </si>
  <si>
    <t>Loans</t>
  </si>
  <si>
    <t>Secured Loans</t>
  </si>
  <si>
    <t>Unsecured Loans</t>
  </si>
  <si>
    <t>B-5</t>
  </si>
  <si>
    <t>B-6</t>
  </si>
  <si>
    <t>Total Loans</t>
  </si>
  <si>
    <t>Current Liabilities and Provisions</t>
  </si>
  <si>
    <t>Deposits Received</t>
  </si>
  <si>
    <t>Deposit works</t>
  </si>
  <si>
    <t>Provisions</t>
  </si>
  <si>
    <t>B-7</t>
  </si>
  <si>
    <t>B-8</t>
  </si>
  <si>
    <t>B-9</t>
  </si>
  <si>
    <t>B-10</t>
  </si>
  <si>
    <t>Total Current Liabilities and Provisions</t>
  </si>
  <si>
    <t>TOTAL LIABILITIES</t>
  </si>
  <si>
    <t>ASSETS</t>
  </si>
  <si>
    <t>Fixed Assets</t>
  </si>
  <si>
    <t>Gross Block</t>
  </si>
  <si>
    <t>Less: Accumulated Depreciation</t>
  </si>
  <si>
    <t>B-11</t>
  </si>
  <si>
    <t>Net Block</t>
  </si>
  <si>
    <t>Capital Work-in-Progress</t>
  </si>
  <si>
    <t>Total Fixed Assets</t>
  </si>
  <si>
    <t>Investments</t>
  </si>
  <si>
    <t>Investment – General Fund</t>
  </si>
  <si>
    <t>Investments – Other Funds</t>
  </si>
  <si>
    <t>B-12</t>
  </si>
  <si>
    <t>B-13</t>
  </si>
  <si>
    <t>Hospital Department salary</t>
  </si>
  <si>
    <t>Education Expenses</t>
  </si>
  <si>
    <t>PLA- SFC Expenses</t>
  </si>
  <si>
    <t>PLA- TFC Expenses</t>
  </si>
  <si>
    <t>Revolving Expenses</t>
  </si>
  <si>
    <t>Total Investments</t>
  </si>
  <si>
    <t>Current Assets, Loans and Advances</t>
  </si>
  <si>
    <t>Prepaid Expenses</t>
  </si>
  <si>
    <t>Cash and Bank Balances</t>
  </si>
  <si>
    <t>Loans, advances and deposits</t>
  </si>
  <si>
    <t>B-14</t>
  </si>
  <si>
    <t>B-15</t>
  </si>
  <si>
    <t>B-16</t>
  </si>
  <si>
    <t>B-17</t>
  </si>
  <si>
    <t>B-18</t>
  </si>
  <si>
    <t>Total Current Assets, Loans &amp; Advances</t>
  </si>
  <si>
    <t>Other Assets</t>
  </si>
  <si>
    <t>B-19</t>
  </si>
  <si>
    <t>B-20</t>
  </si>
  <si>
    <t>TOTAL ASSETS</t>
  </si>
  <si>
    <t>Additions during the year * (Rs.)</t>
  </si>
  <si>
    <t>Deductions during the year ** (Rs.)</t>
  </si>
  <si>
    <t xml:space="preserve">                      </t>
  </si>
  <si>
    <t>I-20</t>
  </si>
  <si>
    <t>I-30</t>
  </si>
  <si>
    <t>I-40</t>
  </si>
  <si>
    <t>I-50</t>
  </si>
  <si>
    <t>I-60</t>
  </si>
  <si>
    <t>I-70</t>
  </si>
  <si>
    <t>I-71</t>
  </si>
  <si>
    <t>I-80</t>
  </si>
  <si>
    <t>2-10</t>
  </si>
  <si>
    <t>2-18</t>
  </si>
  <si>
    <t>2-20</t>
  </si>
  <si>
    <t>2-30</t>
  </si>
  <si>
    <t>2-40</t>
  </si>
  <si>
    <t>2-50</t>
  </si>
  <si>
    <t>2-60</t>
  </si>
  <si>
    <t>2-70</t>
  </si>
  <si>
    <t>2-71</t>
  </si>
  <si>
    <t>2-72</t>
  </si>
  <si>
    <t>2-80</t>
  </si>
  <si>
    <t>3-10</t>
  </si>
  <si>
    <t>3-11</t>
  </si>
  <si>
    <t>3-12</t>
  </si>
  <si>
    <t>3-20</t>
  </si>
  <si>
    <t>3-30</t>
  </si>
  <si>
    <t>3-31</t>
  </si>
  <si>
    <t>3-40</t>
  </si>
  <si>
    <t>3-41</t>
  </si>
  <si>
    <t>3-50</t>
  </si>
  <si>
    <t>3-60</t>
  </si>
  <si>
    <t>4-10</t>
  </si>
  <si>
    <t>4-11</t>
  </si>
  <si>
    <t>4-12</t>
  </si>
  <si>
    <t>4-20</t>
  </si>
  <si>
    <t>4-21</t>
  </si>
  <si>
    <t>4-30</t>
  </si>
  <si>
    <t>4-31</t>
  </si>
  <si>
    <t>4-32</t>
  </si>
  <si>
    <t>4-40</t>
  </si>
  <si>
    <t>4-50</t>
  </si>
  <si>
    <t>4-60</t>
  </si>
  <si>
    <t>4-61</t>
  </si>
  <si>
    <t>4-70</t>
  </si>
  <si>
    <t>4-80</t>
  </si>
  <si>
    <t>Schedule I-1: Tax Revenue [Code No 110]</t>
  </si>
  <si>
    <t>Code No</t>
  </si>
  <si>
    <t>Current year</t>
  </si>
  <si>
    <t>110-01</t>
  </si>
  <si>
    <t>110-02</t>
  </si>
  <si>
    <t>110-03</t>
  </si>
  <si>
    <t>110-04</t>
  </si>
  <si>
    <t>110-05</t>
  </si>
  <si>
    <t>110-06</t>
  </si>
  <si>
    <t>110-07</t>
  </si>
  <si>
    <t>110-08</t>
  </si>
  <si>
    <t>110-09</t>
  </si>
  <si>
    <t>110-10</t>
  </si>
  <si>
    <t>110-11</t>
  </si>
  <si>
    <t>110-12</t>
  </si>
  <si>
    <t>110-51</t>
  </si>
  <si>
    <t>110-52</t>
  </si>
  <si>
    <t>110-80</t>
  </si>
  <si>
    <t>Property tax</t>
  </si>
  <si>
    <t>Sewerage Tax</t>
  </si>
  <si>
    <t>Conservancy Tax</t>
  </si>
  <si>
    <t>Lighting Tax</t>
  </si>
  <si>
    <t>Education tax</t>
  </si>
  <si>
    <t>Tax on Animals</t>
  </si>
  <si>
    <t>Electricity Tax</t>
  </si>
  <si>
    <t>Professional Tax</t>
  </si>
  <si>
    <t>Advertisement tax</t>
  </si>
  <si>
    <t>Pilgrimage Tax</t>
  </si>
  <si>
    <t>Octroi &amp; Toll</t>
  </si>
  <si>
    <t>Cess</t>
  </si>
  <si>
    <t>Other taxes</t>
  </si>
  <si>
    <t>Sub-total</t>
  </si>
  <si>
    <t>110-90</t>
  </si>
  <si>
    <t>Total tax revenue</t>
  </si>
  <si>
    <t>Property taxes</t>
  </si>
  <si>
    <t>Octroi and toll</t>
  </si>
  <si>
    <t>Cess Income</t>
  </si>
  <si>
    <t>Others</t>
  </si>
  <si>
    <t>Total refund and remission of tax revenues</t>
  </si>
  <si>
    <t>Excess of Income Over Expenditure</t>
  </si>
  <si>
    <t>Gross surplus/ (deficit) of income over expenditure before Prior Period Items</t>
  </si>
  <si>
    <t>YEAR ENDING</t>
  </si>
  <si>
    <t>Net balance at the year end – (a+ b)-( c)</t>
  </si>
  <si>
    <r>
      <t>Schedule B- 4: Grants &amp; Contribution for Specific Purposes [Code No 320]</t>
    </r>
    <r>
      <rPr>
        <sz val="11"/>
        <color indexed="8"/>
        <rFont val="Calibri"/>
        <family val="2"/>
      </rPr>
      <t>Amount in Rs.</t>
    </r>
  </si>
  <si>
    <r>
      <t xml:space="preserve">Net balance at the year end </t>
    </r>
    <r>
      <rPr>
        <sz val="11"/>
        <color indexed="8"/>
        <rFont val="Calibri"/>
        <family val="2"/>
      </rPr>
      <t xml:space="preserve">– </t>
    </r>
    <r>
      <rPr>
        <b/>
        <sz val="11"/>
        <color indexed="8"/>
        <rFont val="Calibri"/>
        <family val="2"/>
      </rPr>
      <t>(a+ b)-( c)</t>
    </r>
  </si>
  <si>
    <t>5 (3+ 4)</t>
  </si>
  <si>
    <t>Less: State Government Cesses/ Levies in Taxes – Control Accounts</t>
  </si>
  <si>
    <t>Less: (Accumulated prov.against debts)</t>
  </si>
  <si>
    <t>Advance to Suppliers and Contractors</t>
  </si>
  <si>
    <t>- Less: Accumulated Provisions against Loans, Advances and Deposits (Schedule B – 18 (a)]</t>
  </si>
  <si>
    <t>Less: -</t>
  </si>
  <si>
    <t>Tax Remissions &amp; Refund [Schedule 1–1 (a)]</t>
  </si>
  <si>
    <r>
      <t xml:space="preserve">Total establishment expenses – </t>
    </r>
    <r>
      <rPr>
        <sz val="11"/>
        <color indexed="8"/>
        <rFont val="Calibri"/>
        <family val="2"/>
      </rPr>
      <t>Function wise</t>
    </r>
  </si>
  <si>
    <t>OK</t>
  </si>
  <si>
    <t>Receivables for Fees and User Charges(WATER TAX/CHARGES)</t>
  </si>
  <si>
    <t>Receivable of Other Taxes(TAXI STAND)</t>
  </si>
  <si>
    <t>Receivables from Other Sources(SHOP RENT)</t>
  </si>
  <si>
    <t>Repairs &amp; maintenance – Civic Amenities(Cleaning of town)</t>
  </si>
  <si>
    <t>Other Administrative Expenses(Hospitality)</t>
  </si>
  <si>
    <t>Rent, Rates and Taxes(TDS)</t>
  </si>
  <si>
    <t>Repairs &amp; maintenance – Others(Light exps.)</t>
  </si>
  <si>
    <t>Sewerage and drainage(nala)</t>
  </si>
  <si>
    <t>Books &amp; Periodicals(computer exps.)</t>
  </si>
  <si>
    <t>Municipal Body(SALARY &amp; WAGES)</t>
  </si>
  <si>
    <t>Advance to Others(SECURITY)</t>
  </si>
  <si>
    <t>Vehicle Tax(TAXI STAND)</t>
  </si>
  <si>
    <t>Licensing Fees(TENDER FEE)</t>
  </si>
  <si>
    <t xml:space="preserve">NAGAR PANCHAYAT MAGHAR - SANTKABIR NAGAR </t>
  </si>
  <si>
    <t>Creditors</t>
  </si>
  <si>
    <t>Employee Liabilities</t>
  </si>
  <si>
    <t>Water tax/charges</t>
  </si>
  <si>
    <t>Power &amp; Fuel/electric exps</t>
  </si>
  <si>
    <t>Water Supply Expenses</t>
  </si>
  <si>
    <t>Government Dues Payable</t>
  </si>
  <si>
    <t>Rent from Office Buildings / Shop rent/ other Building Rent</t>
  </si>
  <si>
    <t>Consumption of Stores/cleaning exps.</t>
  </si>
  <si>
    <t>Own Programmes(national Festival, fire wood)</t>
  </si>
  <si>
    <t>outsourcing labour charges</t>
  </si>
  <si>
    <t>Repairs &amp; maintenance –Infrastructure Assets</t>
  </si>
  <si>
    <t>From Contractors(SECURITY)</t>
  </si>
  <si>
    <t>Other Liabilities (+Sundry Creditors)</t>
  </si>
  <si>
    <t>Rent from Guest Houses/hall</t>
  </si>
  <si>
    <t>Other rents</t>
  </si>
  <si>
    <t>Other operating &amp; maintenance expenses</t>
  </si>
  <si>
    <t>Bulk Purchases</t>
  </si>
  <si>
    <t>2016-17</t>
  </si>
  <si>
    <t>Balance Sheet  as on 31.03.2018</t>
  </si>
  <si>
    <t>Income and Expenditure Statement for the period from 01-04-2017 to 31-03-2018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</si>
</sst>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d\-mmm\-yyyy"/>
    <numFmt numFmtId="173" formatCode="0.0"/>
    <numFmt numFmtId="17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39" fontId="3" fillId="0" borderId="10" xfId="0" applyNumberFormat="1" applyFont="1" applyBorder="1" applyAlignment="1">
      <alignment vertical="top" wrapText="1"/>
    </xf>
    <xf numFmtId="39" fontId="1" fillId="0" borderId="10" xfId="0" applyNumberFormat="1" applyFont="1" applyBorder="1" applyAlignment="1">
      <alignment vertical="top" wrapText="1"/>
    </xf>
    <xf numFmtId="39" fontId="2" fillId="0" borderId="0" xfId="0" applyNumberFormat="1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39" fontId="1" fillId="0" borderId="12" xfId="0" applyNumberFormat="1" applyFont="1" applyBorder="1" applyAlignment="1">
      <alignment vertical="top" wrapText="1"/>
    </xf>
    <xf numFmtId="3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39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39" fontId="1" fillId="0" borderId="15" xfId="0" applyNumberFormat="1" applyFont="1" applyBorder="1" applyAlignment="1">
      <alignment vertical="top" wrapText="1"/>
    </xf>
    <xf numFmtId="39" fontId="1" fillId="0" borderId="16" xfId="0" applyNumberFormat="1" applyFont="1" applyBorder="1" applyAlignment="1">
      <alignment vertical="top" wrapText="1"/>
    </xf>
    <xf numFmtId="3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9" fontId="1" fillId="0" borderId="0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2" fillId="0" borderId="0" xfId="42" applyFont="1" applyAlignment="1">
      <alignment/>
    </xf>
    <xf numFmtId="39" fontId="1" fillId="0" borderId="17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9" fontId="3" fillId="0" borderId="0" xfId="42" applyNumberFormat="1" applyFont="1" applyBorder="1" applyAlignment="1">
      <alignment vertical="top" wrapText="1"/>
    </xf>
    <xf numFmtId="39" fontId="1" fillId="0" borderId="0" xfId="42" applyNumberFormat="1" applyFont="1" applyBorder="1" applyAlignment="1">
      <alignment vertical="top" wrapText="1"/>
    </xf>
    <xf numFmtId="39" fontId="3" fillId="0" borderId="0" xfId="42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42" applyNumberFormat="1" applyFont="1" applyBorder="1" applyAlignment="1">
      <alignment horizontal="center" vertical="top" wrapText="1"/>
    </xf>
    <xf numFmtId="0" fontId="4" fillId="0" borderId="23" xfId="42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43" fontId="1" fillId="0" borderId="17" xfId="42" applyFont="1" applyBorder="1" applyAlignment="1">
      <alignment horizontal="right" vertical="top" wrapText="1"/>
    </xf>
    <xf numFmtId="43" fontId="1" fillId="0" borderId="24" xfId="42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39" fontId="1" fillId="0" borderId="15" xfId="42" applyNumberFormat="1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39" fontId="1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9" fontId="1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39" fontId="1" fillId="0" borderId="17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39" fontId="4" fillId="0" borderId="17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9" fontId="3" fillId="0" borderId="0" xfId="0" applyNumberFormat="1" applyFont="1" applyBorder="1" applyAlignment="1">
      <alignment horizontal="right" vertical="top" wrapText="1"/>
    </xf>
    <xf numFmtId="39" fontId="1" fillId="0" borderId="19" xfId="0" applyNumberFormat="1" applyFont="1" applyBorder="1" applyAlignment="1">
      <alignment horizontal="right" vertical="top" wrapText="1"/>
    </xf>
    <xf numFmtId="39" fontId="4" fillId="0" borderId="17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39" fontId="1" fillId="0" borderId="0" xfId="0" applyNumberFormat="1" applyFont="1" applyBorder="1" applyAlignment="1">
      <alignment horizontal="right" vertical="top" wrapText="1"/>
    </xf>
    <xf numFmtId="39" fontId="4" fillId="0" borderId="0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3" fillId="0" borderId="0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39" fontId="4" fillId="0" borderId="0" xfId="0" applyNumberFormat="1" applyFont="1" applyBorder="1" applyAlignment="1">
      <alignment horizontal="right" vertical="top" wrapText="1"/>
    </xf>
    <xf numFmtId="3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39" fontId="8" fillId="0" borderId="0" xfId="0" applyNumberFormat="1" applyFont="1" applyBorder="1" applyAlignment="1">
      <alignment horizontal="center" vertical="top" wrapText="1"/>
    </xf>
    <xf numFmtId="39" fontId="8" fillId="0" borderId="0" xfId="0" applyNumberFormat="1" applyFont="1" applyBorder="1" applyAlignment="1">
      <alignment vertical="top" wrapText="1"/>
    </xf>
    <xf numFmtId="39" fontId="8" fillId="0" borderId="0" xfId="42" applyNumberFormat="1" applyFont="1" applyBorder="1" applyAlignment="1">
      <alignment horizontal="right" vertical="top" wrapText="1"/>
    </xf>
    <xf numFmtId="39" fontId="2" fillId="0" borderId="0" xfId="0" applyNumberFormat="1" applyFont="1" applyBorder="1" applyAlignment="1">
      <alignment vertical="top" wrapText="1"/>
    </xf>
    <xf numFmtId="39" fontId="2" fillId="0" borderId="0" xfId="0" applyNumberFormat="1" applyFont="1" applyBorder="1" applyAlignment="1">
      <alignment horizontal="center" vertical="top" wrapText="1"/>
    </xf>
    <xf numFmtId="39" fontId="2" fillId="0" borderId="0" xfId="42" applyNumberFormat="1" applyFont="1" applyBorder="1" applyAlignment="1">
      <alignment horizontal="right" vertical="top" wrapText="1"/>
    </xf>
    <xf numFmtId="39" fontId="1" fillId="0" borderId="0" xfId="42" applyNumberFormat="1" applyFont="1" applyBorder="1" applyAlignment="1">
      <alignment horizontal="right" vertical="top" wrapText="1"/>
    </xf>
    <xf numFmtId="39" fontId="2" fillId="0" borderId="0" xfId="42" applyNumberFormat="1" applyFont="1" applyFill="1" applyBorder="1" applyAlignment="1">
      <alignment horizontal="right" vertical="top" wrapText="1"/>
    </xf>
    <xf numFmtId="39" fontId="3" fillId="0" borderId="0" xfId="42" applyNumberFormat="1" applyFont="1" applyBorder="1" applyAlignment="1">
      <alignment horizontal="right" vertical="top" wrapText="1"/>
    </xf>
    <xf numFmtId="39" fontId="8" fillId="0" borderId="0" xfId="42" applyNumberFormat="1" applyFont="1" applyFill="1" applyBorder="1" applyAlignment="1">
      <alignment horizontal="right" vertical="top" wrapText="1"/>
    </xf>
    <xf numFmtId="39" fontId="8" fillId="0" borderId="17" xfId="42" applyNumberFormat="1" applyFont="1" applyFill="1" applyBorder="1" applyAlignment="1">
      <alignment horizontal="right" vertical="top" wrapText="1"/>
    </xf>
    <xf numFmtId="39" fontId="8" fillId="0" borderId="0" xfId="0" applyNumberFormat="1" applyFont="1" applyFill="1" applyBorder="1" applyAlignment="1">
      <alignment horizontal="center" vertical="top" wrapText="1"/>
    </xf>
    <xf numFmtId="39" fontId="8" fillId="0" borderId="0" xfId="0" applyNumberFormat="1" applyFont="1" applyBorder="1" applyAlignment="1">
      <alignment horizontal="right" vertical="top" wrapText="1"/>
    </xf>
    <xf numFmtId="39" fontId="1" fillId="0" borderId="0" xfId="42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39" fontId="4" fillId="0" borderId="17" xfId="42" applyNumberFormat="1" applyFont="1" applyBorder="1" applyAlignment="1">
      <alignment horizontal="right" vertical="top" wrapText="1"/>
    </xf>
    <xf numFmtId="39" fontId="4" fillId="0" borderId="0" xfId="42" applyNumberFormat="1" applyFont="1" applyBorder="1" applyAlignment="1">
      <alignment horizontal="right" vertical="top" wrapText="1"/>
    </xf>
    <xf numFmtId="39" fontId="4" fillId="0" borderId="17" xfId="42" applyNumberFormat="1" applyFont="1" applyBorder="1" applyAlignment="1">
      <alignment vertical="top" wrapText="1"/>
    </xf>
    <xf numFmtId="39" fontId="4" fillId="0" borderId="0" xfId="42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39" fontId="3" fillId="0" borderId="19" xfId="42" applyNumberFormat="1" applyFont="1" applyBorder="1" applyAlignment="1">
      <alignment vertical="top" wrapText="1"/>
    </xf>
    <xf numFmtId="39" fontId="1" fillId="0" borderId="18" xfId="42" applyNumberFormat="1" applyFont="1" applyBorder="1" applyAlignment="1">
      <alignment vertical="top" wrapText="1"/>
    </xf>
    <xf numFmtId="39" fontId="3" fillId="0" borderId="20" xfId="42" applyNumberFormat="1" applyFont="1" applyBorder="1" applyAlignment="1">
      <alignment vertical="top" wrapText="1"/>
    </xf>
    <xf numFmtId="39" fontId="1" fillId="0" borderId="20" xfId="42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39" fontId="4" fillId="0" borderId="20" xfId="42" applyNumberFormat="1" applyFont="1" applyBorder="1" applyAlignment="1">
      <alignment vertical="top" wrapText="1"/>
    </xf>
    <xf numFmtId="39" fontId="4" fillId="0" borderId="23" xfId="42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39" fontId="3" fillId="0" borderId="15" xfId="42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39" fontId="1" fillId="0" borderId="17" xfId="42" applyNumberFormat="1" applyFont="1" applyBorder="1" applyAlignment="1">
      <alignment vertical="top" wrapText="1"/>
    </xf>
    <xf numFmtId="43" fontId="4" fillId="0" borderId="0" xfId="42" applyFont="1" applyBorder="1" applyAlignment="1">
      <alignment vertical="top" wrapText="1"/>
    </xf>
    <xf numFmtId="0" fontId="1" fillId="0" borderId="0" xfId="0" applyFont="1" applyBorder="1" applyAlignment="1" quotePrefix="1">
      <alignment vertical="top" wrapText="1"/>
    </xf>
    <xf numFmtId="0" fontId="9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39" fontId="10" fillId="0" borderId="14" xfId="0" applyNumberFormat="1" applyFont="1" applyBorder="1" applyAlignment="1">
      <alignment/>
    </xf>
    <xf numFmtId="39" fontId="10" fillId="0" borderId="0" xfId="0" applyNumberFormat="1" applyFont="1" applyBorder="1" applyAlignment="1">
      <alignment vertical="top" wrapText="1"/>
    </xf>
    <xf numFmtId="39" fontId="11" fillId="0" borderId="15" xfId="0" applyNumberFormat="1" applyFont="1" applyBorder="1" applyAlignment="1">
      <alignment vertical="top" wrapText="1"/>
    </xf>
    <xf numFmtId="39" fontId="11" fillId="0" borderId="0" xfId="0" applyNumberFormat="1" applyFont="1" applyBorder="1" applyAlignment="1">
      <alignment vertical="top" wrapText="1"/>
    </xf>
    <xf numFmtId="39" fontId="11" fillId="0" borderId="0" xfId="42" applyNumberFormat="1" applyFont="1" applyBorder="1" applyAlignment="1">
      <alignment vertical="top" wrapText="1"/>
    </xf>
    <xf numFmtId="39" fontId="11" fillId="0" borderId="15" xfId="42" applyNumberFormat="1" applyFont="1" applyBorder="1" applyAlignment="1">
      <alignment vertical="top" wrapText="1"/>
    </xf>
    <xf numFmtId="39" fontId="11" fillId="0" borderId="14" xfId="0" applyNumberFormat="1" applyFont="1" applyBorder="1" applyAlignment="1">
      <alignment vertical="top" wrapText="1"/>
    </xf>
    <xf numFmtId="39" fontId="11" fillId="0" borderId="16" xfId="0" applyNumberFormat="1" applyFont="1" applyBorder="1" applyAlignment="1">
      <alignment vertical="top" wrapText="1"/>
    </xf>
    <xf numFmtId="39" fontId="1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39" fontId="8" fillId="0" borderId="14" xfId="0" applyNumberFormat="1" applyFont="1" applyBorder="1" applyAlignment="1">
      <alignment horizontal="center" vertical="top" wrapText="1"/>
    </xf>
    <xf numFmtId="39" fontId="8" fillId="0" borderId="15" xfId="42" applyNumberFormat="1" applyFont="1" applyBorder="1" applyAlignment="1">
      <alignment horizontal="right" vertical="top" wrapText="1"/>
    </xf>
    <xf numFmtId="39" fontId="2" fillId="0" borderId="14" xfId="0" applyNumberFormat="1" applyFont="1" applyBorder="1" applyAlignment="1">
      <alignment horizontal="center" vertical="top" wrapText="1"/>
    </xf>
    <xf numFmtId="39" fontId="2" fillId="0" borderId="15" xfId="42" applyNumberFormat="1" applyFont="1" applyBorder="1" applyAlignment="1">
      <alignment horizontal="right" vertical="top" wrapText="1"/>
    </xf>
    <xf numFmtId="39" fontId="1" fillId="0" borderId="15" xfId="42" applyNumberFormat="1" applyFont="1" applyBorder="1" applyAlignment="1">
      <alignment horizontal="right" vertical="top" wrapText="1"/>
    </xf>
    <xf numFmtId="39" fontId="3" fillId="0" borderId="15" xfId="42" applyNumberFormat="1" applyFont="1" applyBorder="1" applyAlignment="1">
      <alignment horizontal="right" vertical="top" wrapText="1"/>
    </xf>
    <xf numFmtId="39" fontId="8" fillId="0" borderId="15" xfId="42" applyNumberFormat="1" applyFont="1" applyFill="1" applyBorder="1" applyAlignment="1">
      <alignment horizontal="right" vertical="top" wrapText="1"/>
    </xf>
    <xf numFmtId="39" fontId="8" fillId="0" borderId="24" xfId="42" applyNumberFormat="1" applyFont="1" applyFill="1" applyBorder="1" applyAlignment="1">
      <alignment horizontal="right" vertical="top" wrapText="1"/>
    </xf>
    <xf numFmtId="39" fontId="8" fillId="0" borderId="14" xfId="0" applyNumberFormat="1" applyFont="1" applyFill="1" applyBorder="1" applyAlignment="1">
      <alignment horizontal="center" vertical="top" wrapText="1"/>
    </xf>
    <xf numFmtId="39" fontId="2" fillId="0" borderId="15" xfId="42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/>
    </xf>
    <xf numFmtId="2" fontId="1" fillId="0" borderId="24" xfId="0" applyNumberFormat="1" applyFont="1" applyBorder="1" applyAlignment="1">
      <alignment horizontal="right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/>
    </xf>
    <xf numFmtId="2" fontId="11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vertical="top"/>
    </xf>
    <xf numFmtId="2" fontId="11" fillId="0" borderId="16" xfId="0" applyNumberFormat="1" applyFont="1" applyBorder="1" applyAlignment="1">
      <alignment vertical="top" wrapText="1"/>
    </xf>
    <xf numFmtId="39" fontId="1" fillId="0" borderId="15" xfId="42" applyNumberFormat="1" applyFont="1" applyBorder="1" applyAlignment="1">
      <alignment horizontal="center" vertical="top" wrapText="1"/>
    </xf>
    <xf numFmtId="39" fontId="1" fillId="0" borderId="24" xfId="0" applyNumberFormat="1" applyFont="1" applyBorder="1" applyAlignment="1">
      <alignment vertical="top" wrapText="1"/>
    </xf>
    <xf numFmtId="39" fontId="1" fillId="0" borderId="15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4" xfId="0" applyFont="1" applyBorder="1" applyAlignment="1">
      <alignment horizontal="left" vertical="top" wrapText="1"/>
    </xf>
    <xf numFmtId="39" fontId="3" fillId="0" borderId="15" xfId="42" applyNumberFormat="1" applyFont="1" applyBorder="1" applyAlignment="1">
      <alignment horizontal="right"/>
    </xf>
    <xf numFmtId="39" fontId="4" fillId="0" borderId="24" xfId="42" applyNumberFormat="1" applyFont="1" applyBorder="1" applyAlignment="1">
      <alignment horizontal="right" vertical="top" wrapText="1"/>
    </xf>
    <xf numFmtId="39" fontId="4" fillId="0" borderId="24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39" fontId="4" fillId="0" borderId="15" xfId="0" applyNumberFormat="1" applyFont="1" applyBorder="1" applyAlignment="1">
      <alignment vertical="top" wrapText="1"/>
    </xf>
    <xf numFmtId="16" fontId="1" fillId="0" borderId="14" xfId="0" applyNumberFormat="1" applyFont="1" applyBorder="1" applyAlignment="1">
      <alignment horizontal="center" vertical="top" wrapText="1"/>
    </xf>
    <xf numFmtId="39" fontId="3" fillId="0" borderId="15" xfId="0" applyNumberFormat="1" applyFont="1" applyBorder="1" applyAlignment="1">
      <alignment vertical="top" wrapText="1"/>
    </xf>
    <xf numFmtId="39" fontId="4" fillId="0" borderId="24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39" fontId="4" fillId="0" borderId="20" xfId="0" applyNumberFormat="1" applyFont="1" applyBorder="1" applyAlignment="1">
      <alignment vertical="top" wrapText="1"/>
    </xf>
    <xf numFmtId="39" fontId="4" fillId="0" borderId="23" xfId="0" applyNumberFormat="1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39" fontId="4" fillId="0" borderId="25" xfId="0" applyNumberFormat="1" applyFont="1" applyBorder="1" applyAlignment="1">
      <alignment vertical="top" wrapText="1"/>
    </xf>
    <xf numFmtId="39" fontId="3" fillId="0" borderId="25" xfId="0" applyNumberFormat="1" applyFont="1" applyBorder="1" applyAlignment="1">
      <alignment vertical="top" wrapText="1"/>
    </xf>
    <xf numFmtId="39" fontId="1" fillId="0" borderId="25" xfId="0" applyNumberFormat="1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39" fontId="4" fillId="0" borderId="25" xfId="42" applyNumberFormat="1" applyFont="1" applyBorder="1" applyAlignment="1">
      <alignment vertical="top" wrapText="1"/>
    </xf>
    <xf numFmtId="0" fontId="2" fillId="0" borderId="25" xfId="0" applyFont="1" applyBorder="1" applyAlignment="1">
      <alignment/>
    </xf>
    <xf numFmtId="39" fontId="2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39" fontId="1" fillId="0" borderId="25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2" fontId="49" fillId="0" borderId="0" xfId="0" applyNumberFormat="1" applyFont="1" applyAlignment="1">
      <alignment/>
    </xf>
    <xf numFmtId="39" fontId="15" fillId="0" borderId="0" xfId="0" applyNumberFormat="1" applyFont="1" applyBorder="1" applyAlignment="1">
      <alignment vertical="top" wrapText="1"/>
    </xf>
    <xf numFmtId="39" fontId="16" fillId="0" borderId="0" xfId="0" applyNumberFormat="1" applyFont="1" applyBorder="1" applyAlignment="1">
      <alignment vertical="top" wrapText="1"/>
    </xf>
    <xf numFmtId="2" fontId="50" fillId="0" borderId="0" xfId="0" applyNumberFormat="1" applyFont="1" applyAlignment="1">
      <alignment vertical="top"/>
    </xf>
    <xf numFmtId="39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39" fontId="8" fillId="0" borderId="16" xfId="0" applyNumberFormat="1" applyFont="1" applyFill="1" applyBorder="1" applyAlignment="1">
      <alignment horizontal="center" vertical="top" wrapText="1"/>
    </xf>
    <xf numFmtId="39" fontId="8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39" fontId="3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39" fontId="1" fillId="0" borderId="19" xfId="0" applyNumberFormat="1" applyFont="1" applyBorder="1" applyAlignment="1">
      <alignment vertical="top" wrapText="1"/>
    </xf>
    <xf numFmtId="39" fontId="1" fillId="0" borderId="2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190500</xdr:rowOff>
    </xdr:from>
    <xdr:to>
      <xdr:col>1</xdr:col>
      <xdr:colOff>304800</xdr:colOff>
      <xdr:row>39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82105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28125" style="111" customWidth="1"/>
    <col min="2" max="2" width="47.421875" style="43" customWidth="1"/>
    <col min="3" max="3" width="12.7109375" style="112" customWidth="1"/>
    <col min="4" max="5" width="18.421875" style="43" customWidth="1"/>
    <col min="6" max="16384" width="9.140625" style="43" customWidth="1"/>
  </cols>
  <sheetData>
    <row r="1" spans="1:5" ht="15">
      <c r="A1" s="242" t="s">
        <v>841</v>
      </c>
      <c r="B1" s="242"/>
      <c r="C1" s="242"/>
      <c r="D1" s="242"/>
      <c r="E1" s="242"/>
    </row>
    <row r="2" spans="1:5" ht="15">
      <c r="A2" s="243" t="s">
        <v>860</v>
      </c>
      <c r="B2" s="243"/>
      <c r="C2" s="243"/>
      <c r="D2" s="243"/>
      <c r="E2" s="243"/>
    </row>
    <row r="3" spans="1:5" ht="15">
      <c r="A3" s="113"/>
      <c r="B3" s="113"/>
      <c r="C3" s="113"/>
      <c r="D3" s="113"/>
      <c r="E3" s="113"/>
    </row>
    <row r="4" spans="1:5" ht="32.25" customHeight="1">
      <c r="A4" s="114" t="s">
        <v>618</v>
      </c>
      <c r="B4" s="115" t="s">
        <v>619</v>
      </c>
      <c r="C4" s="115" t="s">
        <v>665</v>
      </c>
      <c r="D4" s="115" t="s">
        <v>584</v>
      </c>
      <c r="E4" s="116" t="s">
        <v>663</v>
      </c>
    </row>
    <row r="5" spans="1:5" ht="15">
      <c r="A5" s="114">
        <v>1</v>
      </c>
      <c r="B5" s="115">
        <v>2</v>
      </c>
      <c r="C5" s="115">
        <v>3</v>
      </c>
      <c r="D5" s="115">
        <v>4</v>
      </c>
      <c r="E5" s="116">
        <v>5</v>
      </c>
    </row>
    <row r="6" spans="1:5" ht="15">
      <c r="A6" s="183"/>
      <c r="B6" s="238" t="s">
        <v>668</v>
      </c>
      <c r="C6" s="117"/>
      <c r="D6" s="119"/>
      <c r="E6" s="184"/>
    </row>
    <row r="7" spans="1:5" ht="15">
      <c r="A7" s="183"/>
      <c r="B7" s="238" t="s">
        <v>669</v>
      </c>
      <c r="C7" s="117"/>
      <c r="D7" s="119"/>
      <c r="E7" s="184"/>
    </row>
    <row r="8" spans="1:5" ht="15">
      <c r="A8" s="185" t="s">
        <v>750</v>
      </c>
      <c r="B8" s="120" t="s">
        <v>670</v>
      </c>
      <c r="C8" s="121" t="s">
        <v>673</v>
      </c>
      <c r="D8" s="122">
        <f>D47-D12-D16-D22</f>
        <v>445974471.43995804</v>
      </c>
      <c r="E8" s="186">
        <f>E47-E12-E16-E22</f>
        <v>450869462.0572204</v>
      </c>
    </row>
    <row r="9" spans="1:5" ht="15">
      <c r="A9" s="185" t="s">
        <v>751</v>
      </c>
      <c r="B9" s="120" t="s">
        <v>671</v>
      </c>
      <c r="C9" s="121" t="s">
        <v>674</v>
      </c>
      <c r="D9" s="122">
        <f>'B-1 &amp; 2'!H47</f>
        <v>0</v>
      </c>
      <c r="E9" s="187">
        <f>SUM('B-1 &amp; 2'!B19:H19)</f>
        <v>0</v>
      </c>
    </row>
    <row r="10" spans="1:5" ht="15">
      <c r="A10" s="185" t="s">
        <v>752</v>
      </c>
      <c r="B10" s="120" t="s">
        <v>672</v>
      </c>
      <c r="C10" s="121" t="s">
        <v>675</v>
      </c>
      <c r="D10" s="122">
        <f>'B-3 &amp; 4'!G11</f>
        <v>0</v>
      </c>
      <c r="E10" s="187">
        <f>'B-3 &amp; 4'!C11</f>
        <v>0</v>
      </c>
    </row>
    <row r="11" spans="1:5" ht="15">
      <c r="A11" s="183"/>
      <c r="B11" s="239" t="s">
        <v>676</v>
      </c>
      <c r="C11" s="117"/>
      <c r="D11" s="119">
        <f>SUM(D8:D10)</f>
        <v>445974471.43995804</v>
      </c>
      <c r="E11" s="184">
        <f>SUM(E8:E10)</f>
        <v>450869462.0572204</v>
      </c>
    </row>
    <row r="12" spans="1:5" ht="15">
      <c r="A12" s="185" t="s">
        <v>753</v>
      </c>
      <c r="B12" s="120" t="s">
        <v>677</v>
      </c>
      <c r="C12" s="121" t="s">
        <v>678</v>
      </c>
      <c r="D12" s="124">
        <f>'B-3 &amp; 4'!H46</f>
        <v>171066738.19</v>
      </c>
      <c r="E12" s="187">
        <f>SUM('B-3 &amp; 4'!B19:H19)</f>
        <v>157065785.94</v>
      </c>
    </row>
    <row r="13" spans="1:5" ht="15">
      <c r="A13" s="185"/>
      <c r="B13" s="120" t="s">
        <v>679</v>
      </c>
      <c r="C13" s="121"/>
      <c r="D13" s="124"/>
      <c r="E13" s="188"/>
    </row>
    <row r="14" spans="1:5" ht="15">
      <c r="A14" s="185" t="s">
        <v>754</v>
      </c>
      <c r="B14" s="120" t="s">
        <v>680</v>
      </c>
      <c r="C14" s="121" t="s">
        <v>682</v>
      </c>
      <c r="D14" s="124">
        <f>'B- 5 to 10'!C14</f>
        <v>0</v>
      </c>
      <c r="E14" s="187">
        <f>'B- 5 to 10'!D14</f>
        <v>0</v>
      </c>
    </row>
    <row r="15" spans="1:5" ht="15">
      <c r="A15" s="185" t="s">
        <v>755</v>
      </c>
      <c r="B15" s="120" t="s">
        <v>681</v>
      </c>
      <c r="C15" s="121" t="s">
        <v>683</v>
      </c>
      <c r="D15" s="124">
        <f>'B- 5 to 10'!C28</f>
        <v>0</v>
      </c>
      <c r="E15" s="187">
        <f>'B- 5 to 10'!D28</f>
        <v>0</v>
      </c>
    </row>
    <row r="16" spans="1:5" ht="15">
      <c r="A16" s="185"/>
      <c r="B16" s="239" t="s">
        <v>684</v>
      </c>
      <c r="C16" s="121"/>
      <c r="D16" s="126">
        <f>SUM(D14:D15)</f>
        <v>0</v>
      </c>
      <c r="E16" s="189">
        <f>SUM(E14:E15)</f>
        <v>0</v>
      </c>
    </row>
    <row r="17" spans="1:5" ht="15">
      <c r="A17" s="185"/>
      <c r="B17" s="120" t="s">
        <v>685</v>
      </c>
      <c r="C17" s="121"/>
      <c r="D17" s="124"/>
      <c r="E17" s="186"/>
    </row>
    <row r="18" spans="1:5" ht="15">
      <c r="A18" s="185" t="s">
        <v>756</v>
      </c>
      <c r="B18" s="120" t="s">
        <v>686</v>
      </c>
      <c r="C18" s="121" t="s">
        <v>689</v>
      </c>
      <c r="D18" s="124">
        <f>'B- 5 to 10'!C39</f>
        <v>2315325.4</v>
      </c>
      <c r="E18" s="187">
        <f>'B- 5 to 10'!D39</f>
        <v>3203932</v>
      </c>
    </row>
    <row r="19" spans="1:5" ht="15">
      <c r="A19" s="185" t="s">
        <v>757</v>
      </c>
      <c r="B19" s="120" t="s">
        <v>687</v>
      </c>
      <c r="C19" s="121" t="s">
        <v>690</v>
      </c>
      <c r="D19" s="124">
        <f>'B- 5 to 10'!F48</f>
        <v>0</v>
      </c>
      <c r="E19" s="187">
        <f>'B- 5 to 10'!C48</f>
        <v>0</v>
      </c>
    </row>
    <row r="20" spans="1:5" ht="15">
      <c r="A20" s="185" t="s">
        <v>758</v>
      </c>
      <c r="B20" s="120" t="s">
        <v>854</v>
      </c>
      <c r="C20" s="121" t="s">
        <v>691</v>
      </c>
      <c r="D20" s="124">
        <f>'B- 5 to 10'!C62</f>
        <v>2767613</v>
      </c>
      <c r="E20" s="187">
        <f>'B- 5 to 10'!D62</f>
        <v>3294013</v>
      </c>
    </row>
    <row r="21" spans="1:5" ht="15">
      <c r="A21" s="185" t="s">
        <v>759</v>
      </c>
      <c r="B21" s="120" t="s">
        <v>688</v>
      </c>
      <c r="C21" s="121" t="s">
        <v>692</v>
      </c>
      <c r="D21" s="124">
        <f>'B- 5 to 10'!C72</f>
        <v>0</v>
      </c>
      <c r="E21" s="187">
        <f>'B- 5 to 10'!D72</f>
        <v>0</v>
      </c>
    </row>
    <row r="22" spans="1:5" ht="15">
      <c r="A22" s="185"/>
      <c r="B22" s="118" t="s">
        <v>693</v>
      </c>
      <c r="C22" s="121"/>
      <c r="D22" s="126">
        <f>SUM(D18:D21)</f>
        <v>5082938.4</v>
      </c>
      <c r="E22" s="189">
        <f>SUM(E18:E21)</f>
        <v>6497945</v>
      </c>
    </row>
    <row r="23" spans="1:5" ht="15">
      <c r="A23" s="244" t="s">
        <v>694</v>
      </c>
      <c r="B23" s="245"/>
      <c r="C23" s="245"/>
      <c r="D23" s="127">
        <f>D11+D12+D16+D22</f>
        <v>622124148.029958</v>
      </c>
      <c r="E23" s="190">
        <f>E11+E12+E16+E22</f>
        <v>614433192.9972204</v>
      </c>
    </row>
    <row r="24" spans="1:5" ht="15">
      <c r="A24" s="191"/>
      <c r="B24" s="128"/>
      <c r="C24" s="128"/>
      <c r="D24" s="126"/>
      <c r="E24" s="189"/>
    </row>
    <row r="25" spans="1:5" ht="15">
      <c r="A25" s="185"/>
      <c r="B25" s="238" t="s">
        <v>695</v>
      </c>
      <c r="C25" s="121"/>
      <c r="D25" s="129"/>
      <c r="E25" s="184"/>
    </row>
    <row r="26" spans="1:5" ht="15">
      <c r="A26" s="185"/>
      <c r="B26" s="238" t="s">
        <v>696</v>
      </c>
      <c r="C26" s="121"/>
      <c r="D26" s="129"/>
      <c r="E26" s="184"/>
    </row>
    <row r="27" spans="1:5" ht="15">
      <c r="A27" s="185" t="s">
        <v>760</v>
      </c>
      <c r="B27" s="120" t="s">
        <v>697</v>
      </c>
      <c r="C27" s="121" t="s">
        <v>699</v>
      </c>
      <c r="D27" s="122">
        <f>'B-11'!F22</f>
        <v>754389256</v>
      </c>
      <c r="E27" s="187">
        <f>'B-11'!C22</f>
        <v>718149416</v>
      </c>
    </row>
    <row r="28" spans="1:5" ht="15">
      <c r="A28" s="185" t="s">
        <v>761</v>
      </c>
      <c r="B28" s="120" t="s">
        <v>698</v>
      </c>
      <c r="C28" s="121"/>
      <c r="D28" s="123">
        <f>'B-11'!J22</f>
        <v>179223747.910042</v>
      </c>
      <c r="E28" s="187">
        <f>'B-11'!G22</f>
        <v>136921030.84277964</v>
      </c>
    </row>
    <row r="29" spans="1:5" ht="15">
      <c r="A29" s="185"/>
      <c r="B29" s="120" t="s">
        <v>700</v>
      </c>
      <c r="C29" s="121"/>
      <c r="D29" s="122">
        <f>D27-D28</f>
        <v>575165508.089958</v>
      </c>
      <c r="E29" s="186">
        <f>E27-E28</f>
        <v>581228385.1572204</v>
      </c>
    </row>
    <row r="30" spans="1:5" ht="15">
      <c r="A30" s="185" t="s">
        <v>762</v>
      </c>
      <c r="B30" s="120" t="s">
        <v>701</v>
      </c>
      <c r="C30" s="121"/>
      <c r="D30" s="125">
        <v>0</v>
      </c>
      <c r="E30" s="188">
        <v>0</v>
      </c>
    </row>
    <row r="31" spans="1:5" ht="15">
      <c r="A31" s="185"/>
      <c r="B31" s="239" t="s">
        <v>702</v>
      </c>
      <c r="C31" s="121"/>
      <c r="D31" s="126">
        <f>SUM(D29:D30)</f>
        <v>575165508.089958</v>
      </c>
      <c r="E31" s="189">
        <f>SUM(E29:E30)</f>
        <v>581228385.1572204</v>
      </c>
    </row>
    <row r="32" spans="1:5" ht="15">
      <c r="A32" s="185"/>
      <c r="B32" s="238" t="s">
        <v>703</v>
      </c>
      <c r="C32" s="121"/>
      <c r="D32" s="119"/>
      <c r="E32" s="184"/>
    </row>
    <row r="33" spans="1:5" ht="15">
      <c r="A33" s="185" t="s">
        <v>763</v>
      </c>
      <c r="B33" s="120" t="s">
        <v>704</v>
      </c>
      <c r="C33" s="121" t="s">
        <v>706</v>
      </c>
      <c r="D33" s="119">
        <f>'B-12 to 14'!E16</f>
        <v>0</v>
      </c>
      <c r="E33" s="184">
        <f>'B-12 to 14'!F16</f>
        <v>0</v>
      </c>
    </row>
    <row r="34" spans="1:5" ht="15">
      <c r="A34" s="185" t="s">
        <v>764</v>
      </c>
      <c r="B34" s="120" t="s">
        <v>705</v>
      </c>
      <c r="C34" s="121" t="s">
        <v>707</v>
      </c>
      <c r="D34" s="119">
        <f>'B-12 to 14'!E33</f>
        <v>0</v>
      </c>
      <c r="E34" s="184">
        <f>'B-12 to 14'!F33</f>
        <v>0</v>
      </c>
    </row>
    <row r="35" spans="1:5" ht="15">
      <c r="A35" s="185"/>
      <c r="B35" s="239" t="s">
        <v>713</v>
      </c>
      <c r="C35" s="121"/>
      <c r="D35" s="119">
        <f>SUM(D33:D34)</f>
        <v>0</v>
      </c>
      <c r="E35" s="184">
        <f>SUM(E33:E34)</f>
        <v>0</v>
      </c>
    </row>
    <row r="36" spans="1:5" ht="15">
      <c r="A36" s="185"/>
      <c r="B36" s="238" t="s">
        <v>714</v>
      </c>
      <c r="C36" s="121"/>
      <c r="D36" s="126"/>
      <c r="E36" s="184"/>
    </row>
    <row r="37" spans="1:5" ht="15">
      <c r="A37" s="185" t="s">
        <v>765</v>
      </c>
      <c r="B37" s="120" t="s">
        <v>612</v>
      </c>
      <c r="C37" s="121" t="s">
        <v>718</v>
      </c>
      <c r="D37" s="124">
        <f>'B-12 to 14'!C44</f>
        <v>0</v>
      </c>
      <c r="E37" s="192">
        <f>'B-12 to 14'!D44</f>
        <v>0</v>
      </c>
    </row>
    <row r="38" spans="1:5" ht="15">
      <c r="A38" s="185" t="s">
        <v>766</v>
      </c>
      <c r="B38" s="120" t="s">
        <v>613</v>
      </c>
      <c r="C38" s="121" t="s">
        <v>719</v>
      </c>
      <c r="D38" s="124">
        <f>'B-15'!C35</f>
        <v>388157</v>
      </c>
      <c r="E38" s="192">
        <f>'B-15'!F35-E39</f>
        <v>388157</v>
      </c>
    </row>
    <row r="39" spans="1:5" ht="15">
      <c r="A39" s="185" t="s">
        <v>767</v>
      </c>
      <c r="B39" s="120" t="s">
        <v>821</v>
      </c>
      <c r="C39" s="121"/>
      <c r="D39" s="130">
        <f>-'B-15'!D35</f>
        <v>0</v>
      </c>
      <c r="E39" s="188">
        <v>0</v>
      </c>
    </row>
    <row r="40" spans="1:5" ht="15">
      <c r="A40" s="185" t="s">
        <v>768</v>
      </c>
      <c r="B40" s="120" t="s">
        <v>715</v>
      </c>
      <c r="C40" s="121" t="s">
        <v>720</v>
      </c>
      <c r="D40" s="124">
        <f>'B-16 to 20'!C9</f>
        <v>0</v>
      </c>
      <c r="E40" s="192">
        <f>'B-16 to 20'!D9</f>
        <v>0</v>
      </c>
    </row>
    <row r="41" spans="1:5" ht="15">
      <c r="A41" s="185" t="s">
        <v>769</v>
      </c>
      <c r="B41" s="120" t="s">
        <v>716</v>
      </c>
      <c r="C41" s="121" t="s">
        <v>721</v>
      </c>
      <c r="D41" s="124">
        <f>'B-16 to 20'!C33</f>
        <v>46570482.94</v>
      </c>
      <c r="E41" s="192">
        <f>'B-16 to 20'!D33</f>
        <v>32816650.84</v>
      </c>
    </row>
    <row r="42" spans="1:5" ht="15">
      <c r="A42" s="185" t="s">
        <v>770</v>
      </c>
      <c r="B42" s="120" t="s">
        <v>717</v>
      </c>
      <c r="C42" s="121" t="s">
        <v>722</v>
      </c>
      <c r="D42" s="124">
        <f>'B-16 to 20'!F45</f>
        <v>0</v>
      </c>
      <c r="E42" s="192">
        <f>'B-16 to 20'!C45</f>
        <v>0</v>
      </c>
    </row>
    <row r="43" spans="1:5" ht="15">
      <c r="A43" s="185" t="s">
        <v>771</v>
      </c>
      <c r="B43" s="120" t="s">
        <v>215</v>
      </c>
      <c r="C43" s="121"/>
      <c r="D43" s="123">
        <f>-'B-16 to 20'!F46</f>
        <v>0</v>
      </c>
      <c r="E43" s="187">
        <f>-'B-16 to 20'!C46</f>
        <v>0</v>
      </c>
    </row>
    <row r="44" spans="1:5" ht="15">
      <c r="A44" s="185"/>
      <c r="B44" s="239" t="s">
        <v>723</v>
      </c>
      <c r="C44" s="121"/>
      <c r="D44" s="119">
        <f>SUM(D37:D43)</f>
        <v>46958639.94</v>
      </c>
      <c r="E44" s="184">
        <f>SUM(E37:E43)</f>
        <v>33204807.84</v>
      </c>
    </row>
    <row r="45" spans="1:5" ht="15">
      <c r="A45" s="185" t="s">
        <v>772</v>
      </c>
      <c r="B45" s="120" t="s">
        <v>724</v>
      </c>
      <c r="C45" s="121" t="s">
        <v>725</v>
      </c>
      <c r="D45" s="119">
        <f>'B-16 to 20'!C67</f>
        <v>0</v>
      </c>
      <c r="E45" s="184">
        <f>'B-16 to 20'!D67</f>
        <v>0</v>
      </c>
    </row>
    <row r="46" spans="1:5" ht="15">
      <c r="A46" s="185" t="s">
        <v>773</v>
      </c>
      <c r="B46" s="120" t="s">
        <v>216</v>
      </c>
      <c r="C46" s="121" t="s">
        <v>726</v>
      </c>
      <c r="D46" s="119">
        <f>'B-16 to 20'!C78</f>
        <v>0</v>
      </c>
      <c r="E46" s="184">
        <f>'B-16 to 20'!D78</f>
        <v>0</v>
      </c>
    </row>
    <row r="47" spans="1:5" ht="15">
      <c r="A47" s="244" t="s">
        <v>727</v>
      </c>
      <c r="B47" s="245"/>
      <c r="C47" s="245"/>
      <c r="D47" s="127">
        <f>D31+D44+D35+D45+D46</f>
        <v>622124148.029958</v>
      </c>
      <c r="E47" s="190">
        <f>E31+E44+E35+E45+E46</f>
        <v>614433192.9972204</v>
      </c>
    </row>
    <row r="48" spans="1:5" ht="15">
      <c r="A48" s="128"/>
      <c r="B48" s="128"/>
      <c r="C48" s="128"/>
      <c r="D48" s="126">
        <f>D23-D47</f>
        <v>0</v>
      </c>
      <c r="E48" s="126"/>
    </row>
    <row r="49" spans="1:5" ht="15">
      <c r="A49" s="110"/>
      <c r="B49" s="241"/>
      <c r="C49" s="241"/>
      <c r="D49" s="241"/>
      <c r="E49" s="41"/>
    </row>
  </sheetData>
  <sheetProtection/>
  <mergeCells count="5">
    <mergeCell ref="B49:D49"/>
    <mergeCell ref="A1:E1"/>
    <mergeCell ref="A2:E2"/>
    <mergeCell ref="A47:C47"/>
    <mergeCell ref="A23:C23"/>
  </mergeCells>
  <printOptions horizontalCentered="1"/>
  <pageMargins left="0.748031496062992" right="0.748031496062992" top="0.748031496062992" bottom="0.748031496062992" header="0.236220472440945" footer="0.23622047244094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4.140625" style="3" customWidth="1"/>
    <col min="2" max="2" width="41.57421875" style="3" customWidth="1"/>
    <col min="3" max="3" width="17.28125" style="3" customWidth="1"/>
    <col min="4" max="4" width="17.00390625" style="3" customWidth="1"/>
    <col min="5" max="16384" width="9.140625" style="3" customWidth="1"/>
  </cols>
  <sheetData>
    <row r="1" ht="15">
      <c r="A1" s="91" t="str">
        <f>'BS'!A1</f>
        <v>NAGAR PANCHAYAT MAGHAR - SANTKABIR NAGAR </v>
      </c>
    </row>
    <row r="2" ht="15">
      <c r="A2" s="91" t="s">
        <v>815</v>
      </c>
    </row>
    <row r="3" spans="1:4" ht="15">
      <c r="A3" s="260" t="s">
        <v>774</v>
      </c>
      <c r="B3" s="260"/>
      <c r="C3" s="260"/>
      <c r="D3" s="260"/>
    </row>
    <row r="4" spans="1:5" ht="15">
      <c r="A4" s="87"/>
      <c r="B4" s="43"/>
      <c r="C4" s="43"/>
      <c r="D4" s="43"/>
      <c r="E4" s="43"/>
    </row>
    <row r="5" spans="1:5" ht="30">
      <c r="A5" s="81" t="s">
        <v>2</v>
      </c>
      <c r="B5" s="81" t="s">
        <v>617</v>
      </c>
      <c r="C5" s="44" t="s">
        <v>1</v>
      </c>
      <c r="D5" s="44" t="s">
        <v>0</v>
      </c>
      <c r="E5" s="43"/>
    </row>
    <row r="6" spans="1:5" ht="15">
      <c r="A6" s="35">
        <v>1</v>
      </c>
      <c r="B6" s="35">
        <v>2</v>
      </c>
      <c r="C6" s="35">
        <v>3</v>
      </c>
      <c r="D6" s="64">
        <v>4</v>
      </c>
      <c r="E6" s="43"/>
    </row>
    <row r="7" spans="1:5" ht="15">
      <c r="A7" s="33" t="s">
        <v>777</v>
      </c>
      <c r="B7" s="33" t="s">
        <v>792</v>
      </c>
      <c r="C7" s="36">
        <v>117335</v>
      </c>
      <c r="D7" s="36">
        <v>148502</v>
      </c>
      <c r="E7" s="43"/>
    </row>
    <row r="8" spans="1:5" ht="15">
      <c r="A8" s="33" t="s">
        <v>778</v>
      </c>
      <c r="B8" s="177" t="s">
        <v>844</v>
      </c>
      <c r="C8" s="36">
        <f>242360+72086+84885</f>
        <v>399331</v>
      </c>
      <c r="D8" s="36">
        <f>353887+2120+47190</f>
        <v>403197</v>
      </c>
      <c r="E8" s="43"/>
    </row>
    <row r="9" spans="1:5" ht="15">
      <c r="A9" s="33" t="s">
        <v>779</v>
      </c>
      <c r="B9" s="33" t="s">
        <v>793</v>
      </c>
      <c r="C9" s="36"/>
      <c r="D9" s="36"/>
      <c r="E9" s="43"/>
    </row>
    <row r="10" spans="1:5" ht="15">
      <c r="A10" s="33" t="s">
        <v>780</v>
      </c>
      <c r="B10" s="33" t="s">
        <v>794</v>
      </c>
      <c r="C10" s="36"/>
      <c r="D10" s="36"/>
      <c r="E10" s="43"/>
    </row>
    <row r="11" spans="1:5" ht="15">
      <c r="A11" s="33" t="s">
        <v>781</v>
      </c>
      <c r="B11" s="33" t="s">
        <v>795</v>
      </c>
      <c r="C11" s="36"/>
      <c r="D11" s="36"/>
      <c r="E11" s="43"/>
    </row>
    <row r="12" spans="1:5" ht="15">
      <c r="A12" s="33" t="s">
        <v>782</v>
      </c>
      <c r="B12" s="33" t="s">
        <v>796</v>
      </c>
      <c r="C12" s="36"/>
      <c r="D12" s="36"/>
      <c r="E12" s="43"/>
    </row>
    <row r="13" spans="1:5" ht="15">
      <c r="A13" s="33" t="s">
        <v>783</v>
      </c>
      <c r="B13" s="177" t="s">
        <v>839</v>
      </c>
      <c r="C13" s="36">
        <v>7000</v>
      </c>
      <c r="D13" s="36">
        <v>36000</v>
      </c>
      <c r="E13" s="43"/>
    </row>
    <row r="14" spans="1:5" ht="15">
      <c r="A14" s="33" t="s">
        <v>784</v>
      </c>
      <c r="B14" s="33" t="s">
        <v>797</v>
      </c>
      <c r="C14" s="36"/>
      <c r="D14" s="36"/>
      <c r="E14" s="43"/>
    </row>
    <row r="15" spans="1:5" ht="15">
      <c r="A15" s="33" t="s">
        <v>785</v>
      </c>
      <c r="B15" s="33" t="s">
        <v>798</v>
      </c>
      <c r="C15" s="36"/>
      <c r="D15" s="36"/>
      <c r="E15" s="43"/>
    </row>
    <row r="16" spans="1:5" ht="15">
      <c r="A16" s="33" t="s">
        <v>786</v>
      </c>
      <c r="B16" s="33" t="s">
        <v>799</v>
      </c>
      <c r="C16" s="36"/>
      <c r="D16" s="36"/>
      <c r="E16" s="43"/>
    </row>
    <row r="17" spans="1:5" ht="15">
      <c r="A17" s="33" t="s">
        <v>787</v>
      </c>
      <c r="B17" s="33" t="s">
        <v>800</v>
      </c>
      <c r="C17" s="36"/>
      <c r="D17" s="36"/>
      <c r="E17" s="43"/>
    </row>
    <row r="18" spans="1:5" ht="15">
      <c r="A18" s="33" t="s">
        <v>788</v>
      </c>
      <c r="B18" s="33" t="s">
        <v>801</v>
      </c>
      <c r="C18" s="36"/>
      <c r="D18" s="36"/>
      <c r="E18" s="43"/>
    </row>
    <row r="19" spans="1:5" ht="15">
      <c r="A19" s="33" t="s">
        <v>789</v>
      </c>
      <c r="B19" s="33" t="s">
        <v>802</v>
      </c>
      <c r="C19" s="36"/>
      <c r="D19" s="36"/>
      <c r="E19" s="43"/>
    </row>
    <row r="20" spans="1:5" ht="15">
      <c r="A20" s="33" t="s">
        <v>790</v>
      </c>
      <c r="B20" s="33" t="s">
        <v>803</v>
      </c>
      <c r="C20" s="36"/>
      <c r="D20" s="36"/>
      <c r="E20" s="43"/>
    </row>
    <row r="21" spans="1:5" ht="15">
      <c r="A21" s="33" t="s">
        <v>791</v>
      </c>
      <c r="B21" s="33" t="s">
        <v>804</v>
      </c>
      <c r="C21" s="36"/>
      <c r="D21" s="36"/>
      <c r="E21" s="43"/>
    </row>
    <row r="22" spans="1:5" ht="15">
      <c r="A22" s="33"/>
      <c r="B22" s="33" t="s">
        <v>95</v>
      </c>
      <c r="C22" s="36"/>
      <c r="D22" s="36"/>
      <c r="E22" s="43"/>
    </row>
    <row r="23" spans="1:5" ht="15">
      <c r="A23" s="33"/>
      <c r="B23" s="33"/>
      <c r="C23" s="88"/>
      <c r="D23" s="88"/>
      <c r="E23" s="43"/>
    </row>
    <row r="24" spans="1:5" ht="15">
      <c r="A24" s="33"/>
      <c r="B24" s="33"/>
      <c r="C24" s="88"/>
      <c r="D24" s="88"/>
      <c r="E24" s="43"/>
    </row>
    <row r="25" spans="1:5" ht="15">
      <c r="A25" s="33"/>
      <c r="B25" s="65" t="s">
        <v>805</v>
      </c>
      <c r="C25" s="83">
        <f>SUM(C7:C24)</f>
        <v>523666</v>
      </c>
      <c r="D25" s="83">
        <f>SUM(D7:D24)</f>
        <v>587699</v>
      </c>
      <c r="E25" s="43"/>
    </row>
    <row r="26" spans="1:5" ht="15">
      <c r="A26" s="33"/>
      <c r="B26" s="33" t="s">
        <v>824</v>
      </c>
      <c r="C26" s="92"/>
      <c r="D26" s="92"/>
      <c r="E26" s="43"/>
    </row>
    <row r="27" spans="1:5" ht="21" customHeight="1">
      <c r="A27" s="33" t="s">
        <v>806</v>
      </c>
      <c r="B27" s="33" t="s">
        <v>825</v>
      </c>
      <c r="C27" s="92">
        <f>C39</f>
        <v>0</v>
      </c>
      <c r="D27" s="92">
        <f>D39</f>
        <v>0</v>
      </c>
      <c r="E27" s="43"/>
    </row>
    <row r="28" spans="1:5" ht="15">
      <c r="A28" s="33"/>
      <c r="B28" s="33"/>
      <c r="C28" s="92"/>
      <c r="D28" s="92"/>
      <c r="E28" s="43"/>
    </row>
    <row r="29" spans="1:5" ht="15">
      <c r="A29" s="33"/>
      <c r="B29" s="65" t="s">
        <v>807</v>
      </c>
      <c r="C29" s="90">
        <f>C25-SUM(C26:C28)</f>
        <v>523666</v>
      </c>
      <c r="D29" s="90">
        <f>D25-SUM(D26:D28)</f>
        <v>587699</v>
      </c>
      <c r="E29" s="43"/>
    </row>
    <row r="30" spans="1:5" ht="15">
      <c r="A30" s="43"/>
      <c r="B30" s="43"/>
      <c r="C30" s="43"/>
      <c r="D30" s="43"/>
      <c r="E30" s="43"/>
    </row>
    <row r="31" spans="1:5" ht="30">
      <c r="A31" s="35" t="s">
        <v>775</v>
      </c>
      <c r="B31" s="35" t="s">
        <v>617</v>
      </c>
      <c r="C31" s="77" t="s">
        <v>1</v>
      </c>
      <c r="D31" s="77" t="s">
        <v>4</v>
      </c>
      <c r="E31" s="43"/>
    </row>
    <row r="32" spans="1:5" ht="15">
      <c r="A32" s="35">
        <v>1</v>
      </c>
      <c r="B32" s="35">
        <v>2</v>
      </c>
      <c r="C32" s="35">
        <v>3</v>
      </c>
      <c r="D32" s="35">
        <v>4</v>
      </c>
      <c r="E32" s="43"/>
    </row>
    <row r="33" spans="1:5" ht="15">
      <c r="A33" s="31"/>
      <c r="B33" s="33" t="s">
        <v>808</v>
      </c>
      <c r="C33" s="36">
        <v>0</v>
      </c>
      <c r="D33" s="36"/>
      <c r="E33" s="43"/>
    </row>
    <row r="34" spans="1:5" ht="15">
      <c r="A34" s="31"/>
      <c r="B34" s="33" t="s">
        <v>809</v>
      </c>
      <c r="C34" s="36"/>
      <c r="D34" s="36"/>
      <c r="E34" s="43"/>
    </row>
    <row r="35" spans="1:5" ht="15">
      <c r="A35" s="31"/>
      <c r="B35" s="33" t="s">
        <v>810</v>
      </c>
      <c r="C35" s="36"/>
      <c r="D35" s="36"/>
      <c r="E35" s="43"/>
    </row>
    <row r="36" spans="1:5" ht="15">
      <c r="A36" s="31"/>
      <c r="B36" s="33" t="s">
        <v>800</v>
      </c>
      <c r="C36" s="36"/>
      <c r="D36" s="36"/>
      <c r="E36" s="43"/>
    </row>
    <row r="37" spans="1:4" ht="15">
      <c r="A37" s="31"/>
      <c r="B37" s="33" t="s">
        <v>811</v>
      </c>
      <c r="C37" s="36"/>
      <c r="D37" s="36"/>
    </row>
    <row r="38" spans="1:4" ht="15">
      <c r="A38" s="31"/>
      <c r="B38" s="33"/>
      <c r="C38" s="36"/>
      <c r="D38" s="36"/>
    </row>
    <row r="39" spans="1:4" ht="15">
      <c r="A39" s="31"/>
      <c r="B39" s="65" t="s">
        <v>812</v>
      </c>
      <c r="C39" s="80">
        <f>SUM(C33:C38)</f>
        <v>0</v>
      </c>
      <c r="D39" s="80">
        <f>SUM(D33:D38)</f>
        <v>0</v>
      </c>
    </row>
    <row r="40" spans="1:4" ht="15">
      <c r="A40" s="43"/>
      <c r="B40" s="43"/>
      <c r="C40" s="43"/>
      <c r="D40" s="43"/>
    </row>
  </sheetData>
  <sheetProtection/>
  <mergeCells count="1">
    <mergeCell ref="A3:D3"/>
  </mergeCells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1.28125" style="3" customWidth="1"/>
    <col min="2" max="2" width="35.28125" style="3" customWidth="1"/>
    <col min="3" max="3" width="15.28125" style="3" customWidth="1"/>
    <col min="4" max="4" width="18.7109375" style="3" customWidth="1"/>
    <col min="5" max="16384" width="9.140625" style="3" customWidth="1"/>
  </cols>
  <sheetData>
    <row r="1" spans="1:4" ht="27" customHeight="1">
      <c r="A1" s="262" t="s">
        <v>5</v>
      </c>
      <c r="B1" s="262"/>
      <c r="C1" s="262"/>
      <c r="D1" s="262"/>
    </row>
    <row r="2" spans="1:4" ht="30">
      <c r="A2" s="79" t="s">
        <v>775</v>
      </c>
      <c r="B2" s="79" t="s">
        <v>617</v>
      </c>
      <c r="C2" s="44" t="s">
        <v>1</v>
      </c>
      <c r="D2" s="44" t="s">
        <v>4</v>
      </c>
    </row>
    <row r="3" spans="1:4" ht="15">
      <c r="A3" s="35">
        <v>1</v>
      </c>
      <c r="B3" s="35">
        <v>2</v>
      </c>
      <c r="C3" s="35">
        <v>3</v>
      </c>
      <c r="D3" s="64">
        <v>4</v>
      </c>
    </row>
    <row r="4" spans="1:4" ht="21" customHeight="1">
      <c r="A4" s="23" t="s">
        <v>6</v>
      </c>
      <c r="B4" s="23" t="s">
        <v>9</v>
      </c>
      <c r="C4" s="36"/>
      <c r="D4" s="36"/>
    </row>
    <row r="5" spans="1:4" ht="21.75" customHeight="1">
      <c r="A5" s="23" t="s">
        <v>7</v>
      </c>
      <c r="B5" s="23" t="s">
        <v>10</v>
      </c>
      <c r="C5" s="36"/>
      <c r="D5" s="36"/>
    </row>
    <row r="6" spans="1:4" ht="27.75" customHeight="1">
      <c r="A6" s="23" t="s">
        <v>8</v>
      </c>
      <c r="B6" s="23" t="s">
        <v>11</v>
      </c>
      <c r="C6" s="36"/>
      <c r="D6" s="36"/>
    </row>
    <row r="7" spans="1:4" ht="27.75" customHeight="1">
      <c r="A7" s="23"/>
      <c r="B7" s="23"/>
      <c r="C7" s="36"/>
      <c r="D7" s="36"/>
    </row>
    <row r="8" spans="1:4" ht="20.25" customHeight="1">
      <c r="A8" s="261" t="s">
        <v>12</v>
      </c>
      <c r="B8" s="261"/>
      <c r="C8" s="80">
        <f>SUM(C4:C7)</f>
        <v>0</v>
      </c>
      <c r="D8" s="80">
        <f>SUM(D4:D7)</f>
        <v>0</v>
      </c>
    </row>
    <row r="9" spans="1:4" ht="15">
      <c r="A9" s="43"/>
      <c r="B9" s="43"/>
      <c r="C9" s="43"/>
      <c r="D9" s="43"/>
    </row>
    <row r="10" spans="1:4" ht="15">
      <c r="A10" s="43"/>
      <c r="B10" s="43"/>
      <c r="C10" s="43"/>
      <c r="D10" s="43"/>
    </row>
  </sheetData>
  <sheetProtection/>
  <mergeCells count="2">
    <mergeCell ref="A8:B8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28125" style="3" customWidth="1"/>
    <col min="2" max="2" width="33.00390625" style="3" customWidth="1"/>
    <col min="3" max="3" width="17.421875" style="3" customWidth="1"/>
    <col min="4" max="4" width="16.8515625" style="3" customWidth="1"/>
    <col min="5" max="16384" width="9.140625" style="3" customWidth="1"/>
  </cols>
  <sheetData>
    <row r="1" ht="15">
      <c r="A1" s="27" t="s">
        <v>13</v>
      </c>
    </row>
    <row r="2" spans="1:5" ht="15">
      <c r="A2" s="87"/>
      <c r="B2" s="43"/>
      <c r="C2" s="43"/>
      <c r="D2" s="43"/>
      <c r="E2" s="43"/>
    </row>
    <row r="3" spans="1:5" ht="30">
      <c r="A3" s="81" t="s">
        <v>775</v>
      </c>
      <c r="B3" s="81" t="s">
        <v>617</v>
      </c>
      <c r="C3" s="44" t="s">
        <v>1</v>
      </c>
      <c r="D3" s="44" t="s">
        <v>26</v>
      </c>
      <c r="E3" s="43"/>
    </row>
    <row r="4" spans="1:5" ht="15">
      <c r="A4" s="35">
        <v>1</v>
      </c>
      <c r="B4" s="35">
        <v>2</v>
      </c>
      <c r="C4" s="35">
        <v>3</v>
      </c>
      <c r="D4" s="64">
        <v>4</v>
      </c>
      <c r="E4" s="43"/>
    </row>
    <row r="5" spans="1:5" ht="21.75" customHeight="1">
      <c r="A5" s="23" t="s">
        <v>14</v>
      </c>
      <c r="B5" s="33" t="s">
        <v>19</v>
      </c>
      <c r="C5" s="88">
        <v>0</v>
      </c>
      <c r="D5" s="88">
        <v>0</v>
      </c>
      <c r="E5" s="43"/>
    </row>
    <row r="6" spans="1:5" ht="30">
      <c r="A6" s="23" t="s">
        <v>15</v>
      </c>
      <c r="B6" s="177" t="s">
        <v>848</v>
      </c>
      <c r="C6" s="88">
        <v>0</v>
      </c>
      <c r="D6" s="88">
        <v>180400</v>
      </c>
      <c r="E6" s="43"/>
    </row>
    <row r="7" spans="1:5" ht="21.75" customHeight="1">
      <c r="A7" s="23" t="s">
        <v>16</v>
      </c>
      <c r="B7" s="177" t="s">
        <v>855</v>
      </c>
      <c r="C7" s="88">
        <v>233300</v>
      </c>
      <c r="D7" s="88">
        <v>0</v>
      </c>
      <c r="E7" s="43"/>
    </row>
    <row r="8" spans="1:5" ht="21.75" customHeight="1">
      <c r="A8" s="23" t="s">
        <v>17</v>
      </c>
      <c r="B8" s="33" t="s">
        <v>20</v>
      </c>
      <c r="C8" s="88"/>
      <c r="D8" s="88"/>
      <c r="E8" s="43"/>
    </row>
    <row r="9" spans="1:5" ht="15">
      <c r="A9" s="23" t="s">
        <v>18</v>
      </c>
      <c r="B9" s="177" t="s">
        <v>856</v>
      </c>
      <c r="C9" s="88">
        <f>32900+53770</f>
        <v>86670</v>
      </c>
      <c r="D9" s="88">
        <v>27450</v>
      </c>
      <c r="E9" s="43"/>
    </row>
    <row r="10" spans="1:5" ht="15">
      <c r="A10" s="23"/>
      <c r="B10" s="31" t="s">
        <v>21</v>
      </c>
      <c r="C10" s="80">
        <f>SUM(C5:C9)</f>
        <v>319970</v>
      </c>
      <c r="D10" s="80">
        <f>SUM(D5:D9)</f>
        <v>207850</v>
      </c>
      <c r="E10" s="43"/>
    </row>
    <row r="11" spans="1:5" ht="15">
      <c r="A11" s="23"/>
      <c r="B11" s="33" t="s">
        <v>23</v>
      </c>
      <c r="C11" s="263">
        <v>0</v>
      </c>
      <c r="D11" s="263">
        <v>0</v>
      </c>
      <c r="E11" s="43"/>
    </row>
    <row r="12" spans="1:5" ht="21.75" customHeight="1">
      <c r="A12" s="23" t="s">
        <v>22</v>
      </c>
      <c r="B12" s="33" t="s">
        <v>24</v>
      </c>
      <c r="C12" s="263"/>
      <c r="D12" s="263"/>
      <c r="E12" s="43"/>
    </row>
    <row r="13" spans="1:5" ht="15">
      <c r="A13" s="23"/>
      <c r="B13" s="33" t="s">
        <v>805</v>
      </c>
      <c r="C13" s="89">
        <f>SUM(C11)</f>
        <v>0</v>
      </c>
      <c r="D13" s="89">
        <f>SUM(D11)</f>
        <v>0</v>
      </c>
      <c r="E13" s="43"/>
    </row>
    <row r="14" spans="1:5" ht="38.25" customHeight="1">
      <c r="A14" s="23"/>
      <c r="B14" s="31" t="s">
        <v>25</v>
      </c>
      <c r="C14" s="90">
        <f>C10-C13</f>
        <v>319970</v>
      </c>
      <c r="D14" s="90">
        <f>D10-D13</f>
        <v>207850</v>
      </c>
      <c r="E14" s="43"/>
    </row>
    <row r="15" spans="1:4" ht="15">
      <c r="A15" s="87"/>
      <c r="B15" s="43"/>
      <c r="C15" s="43"/>
      <c r="D15" s="43"/>
    </row>
  </sheetData>
  <sheetProtection/>
  <mergeCells count="2">
    <mergeCell ref="C11:C12"/>
    <mergeCell ref="D11:D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1">
      <selection activeCell="C36" sqref="C36"/>
    </sheetView>
  </sheetViews>
  <sheetFormatPr defaultColWidth="9.140625" defaultRowHeight="12.75"/>
  <cols>
    <col min="1" max="1" width="14.7109375" style="3" customWidth="1"/>
    <col min="2" max="2" width="37.421875" style="3" customWidth="1"/>
    <col min="3" max="3" width="15.00390625" style="3" customWidth="1"/>
    <col min="4" max="4" width="18.7109375" style="3" customWidth="1"/>
    <col min="5" max="5" width="14.421875" style="3" customWidth="1"/>
    <col min="6" max="16384" width="9.140625" style="3" customWidth="1"/>
  </cols>
  <sheetData>
    <row r="1" spans="1:4" ht="15">
      <c r="A1" s="260" t="s">
        <v>27</v>
      </c>
      <c r="B1" s="260"/>
      <c r="C1" s="260"/>
      <c r="D1" s="260"/>
    </row>
    <row r="2" ht="15">
      <c r="A2" s="28"/>
    </row>
    <row r="3" spans="1:4" ht="26.25" customHeight="1">
      <c r="A3" s="264" t="s">
        <v>28</v>
      </c>
      <c r="B3" s="264"/>
      <c r="C3" s="264"/>
      <c r="D3" s="264"/>
    </row>
    <row r="4" spans="1:4" ht="30">
      <c r="A4" s="79" t="s">
        <v>775</v>
      </c>
      <c r="B4" s="79" t="s">
        <v>617</v>
      </c>
      <c r="C4" s="44" t="s">
        <v>1</v>
      </c>
      <c r="D4" s="44" t="s">
        <v>26</v>
      </c>
    </row>
    <row r="5" spans="1:4" ht="15">
      <c r="A5" s="35">
        <v>1</v>
      </c>
      <c r="B5" s="35">
        <v>2</v>
      </c>
      <c r="C5" s="35">
        <v>3</v>
      </c>
      <c r="D5" s="64">
        <v>4</v>
      </c>
    </row>
    <row r="6" spans="1:4" ht="15">
      <c r="A6" s="31"/>
      <c r="B6" s="33" t="s">
        <v>29</v>
      </c>
      <c r="C6" s="36"/>
      <c r="D6" s="36"/>
    </row>
    <row r="7" spans="1:4" ht="15">
      <c r="A7" s="31"/>
      <c r="B7" s="33" t="s">
        <v>30</v>
      </c>
      <c r="C7" s="36"/>
      <c r="D7" s="36"/>
    </row>
    <row r="8" spans="1:4" ht="15">
      <c r="A8" s="31"/>
      <c r="B8" s="33" t="s">
        <v>31</v>
      </c>
      <c r="C8" s="36"/>
      <c r="D8" s="36"/>
    </row>
    <row r="9" spans="1:4" ht="15">
      <c r="A9" s="31"/>
      <c r="B9" s="33" t="s">
        <v>32</v>
      </c>
      <c r="C9" s="36"/>
      <c r="D9" s="36"/>
    </row>
    <row r="10" spans="1:4" ht="15">
      <c r="A10" s="31"/>
      <c r="B10" s="33" t="s">
        <v>33</v>
      </c>
      <c r="C10" s="36"/>
      <c r="D10" s="36"/>
    </row>
    <row r="11" spans="1:4" ht="15">
      <c r="A11" s="31"/>
      <c r="B11" s="33" t="s">
        <v>34</v>
      </c>
      <c r="C11" s="36"/>
      <c r="D11" s="36"/>
    </row>
    <row r="12" spans="1:4" ht="15">
      <c r="A12" s="31"/>
      <c r="B12" s="33" t="s">
        <v>35</v>
      </c>
      <c r="C12" s="36"/>
      <c r="D12" s="36"/>
    </row>
    <row r="13" spans="1:4" ht="15">
      <c r="A13" s="31"/>
      <c r="B13" s="33" t="s">
        <v>36</v>
      </c>
      <c r="C13" s="36"/>
      <c r="D13" s="36"/>
    </row>
    <row r="14" spans="1:4" ht="15">
      <c r="A14" s="251"/>
      <c r="B14" s="33" t="s">
        <v>37</v>
      </c>
      <c r="C14" s="36"/>
      <c r="D14" s="36"/>
    </row>
    <row r="15" spans="1:4" ht="24.75" customHeight="1">
      <c r="A15" s="251"/>
      <c r="B15" s="33"/>
      <c r="C15" s="36"/>
      <c r="D15" s="36"/>
    </row>
    <row r="16" spans="1:4" ht="36" customHeight="1" thickBot="1">
      <c r="A16" s="234"/>
      <c r="B16" s="226" t="s">
        <v>39</v>
      </c>
      <c r="C16" s="235">
        <f>SUM(C6:C15)</f>
        <v>0</v>
      </c>
      <c r="D16" s="235">
        <f>SUM(D6:D15)</f>
        <v>0</v>
      </c>
    </row>
    <row r="17" spans="1:4" ht="15">
      <c r="A17" s="43"/>
      <c r="B17" s="43"/>
      <c r="C17" s="43"/>
      <c r="D17" s="43"/>
    </row>
    <row r="19" ht="15">
      <c r="A19" s="27" t="s">
        <v>40</v>
      </c>
    </row>
    <row r="20" ht="15">
      <c r="A20" s="28"/>
    </row>
    <row r="21" spans="1:4" ht="30">
      <c r="A21" s="81" t="s">
        <v>775</v>
      </c>
      <c r="B21" s="81" t="s">
        <v>617</v>
      </c>
      <c r="C21" s="44" t="s">
        <v>1</v>
      </c>
      <c r="D21" s="44" t="s">
        <v>26</v>
      </c>
    </row>
    <row r="22" spans="1:4" ht="15">
      <c r="A22" s="35">
        <v>1</v>
      </c>
      <c r="B22" s="35">
        <v>2</v>
      </c>
      <c r="C22" s="35">
        <v>3</v>
      </c>
      <c r="D22" s="64">
        <v>4</v>
      </c>
    </row>
    <row r="23" spans="1:4" ht="15">
      <c r="A23" s="23" t="s">
        <v>41</v>
      </c>
      <c r="B23" s="33" t="s">
        <v>53</v>
      </c>
      <c r="C23" s="36">
        <v>0</v>
      </c>
      <c r="D23" s="36">
        <v>0</v>
      </c>
    </row>
    <row r="24" spans="1:4" ht="15">
      <c r="A24" s="23" t="s">
        <v>42</v>
      </c>
      <c r="B24" s="177" t="s">
        <v>840</v>
      </c>
      <c r="C24" s="36">
        <v>196200</v>
      </c>
      <c r="D24" s="36">
        <v>249900</v>
      </c>
    </row>
    <row r="25" spans="1:4" ht="15">
      <c r="A25" s="23" t="s">
        <v>43</v>
      </c>
      <c r="B25" s="33" t="s">
        <v>54</v>
      </c>
      <c r="C25" s="36"/>
      <c r="D25" s="36"/>
    </row>
    <row r="26" spans="1:4" ht="15">
      <c r="A26" s="23" t="s">
        <v>44</v>
      </c>
      <c r="B26" s="33" t="s">
        <v>55</v>
      </c>
      <c r="C26" s="36">
        <v>5296</v>
      </c>
      <c r="D26" s="36">
        <v>2260</v>
      </c>
    </row>
    <row r="27" spans="1:4" ht="15">
      <c r="A27" s="23" t="s">
        <v>45</v>
      </c>
      <c r="B27" s="33" t="s">
        <v>56</v>
      </c>
      <c r="C27" s="36"/>
      <c r="D27" s="36"/>
    </row>
    <row r="28" spans="1:4" ht="15">
      <c r="A28" s="23" t="s">
        <v>46</v>
      </c>
      <c r="B28" s="33" t="s">
        <v>57</v>
      </c>
      <c r="C28" s="36"/>
      <c r="D28" s="36"/>
    </row>
    <row r="29" spans="1:4" ht="15">
      <c r="A29" s="23" t="s">
        <v>47</v>
      </c>
      <c r="B29" s="33" t="s">
        <v>58</v>
      </c>
      <c r="C29" s="36"/>
      <c r="D29" s="36"/>
    </row>
    <row r="30" spans="1:4" ht="15">
      <c r="A30" s="23" t="s">
        <v>48</v>
      </c>
      <c r="B30" s="33" t="s">
        <v>59</v>
      </c>
      <c r="C30" s="36"/>
      <c r="D30" s="36"/>
    </row>
    <row r="31" spans="1:4" ht="15">
      <c r="A31" s="23"/>
      <c r="B31" s="33" t="s">
        <v>96</v>
      </c>
      <c r="C31" s="36"/>
      <c r="D31" s="36"/>
    </row>
    <row r="32" spans="1:4" ht="15">
      <c r="A32" s="23" t="s">
        <v>49</v>
      </c>
      <c r="B32" s="33" t="s">
        <v>60</v>
      </c>
      <c r="C32" s="25">
        <f>C49</f>
        <v>0</v>
      </c>
      <c r="D32" s="25">
        <f>D49</f>
        <v>0</v>
      </c>
    </row>
    <row r="33" spans="1:4" ht="15">
      <c r="A33" s="23" t="s">
        <v>50</v>
      </c>
      <c r="B33" s="33" t="s">
        <v>61</v>
      </c>
      <c r="C33" s="36"/>
      <c r="D33" s="36"/>
    </row>
    <row r="34" spans="1:4" ht="15">
      <c r="A34" s="23" t="s">
        <v>51</v>
      </c>
      <c r="B34" s="33" t="s">
        <v>62</v>
      </c>
      <c r="C34" s="36"/>
      <c r="D34" s="36"/>
    </row>
    <row r="35" spans="1:4" ht="15">
      <c r="A35" s="23" t="s">
        <v>52</v>
      </c>
      <c r="B35" s="33" t="s">
        <v>63</v>
      </c>
      <c r="C35" s="36">
        <v>19190</v>
      </c>
      <c r="D35" s="36"/>
    </row>
    <row r="36" spans="1:4" ht="15">
      <c r="A36" s="23"/>
      <c r="B36" s="33"/>
      <c r="C36" s="36"/>
      <c r="D36" s="36"/>
    </row>
    <row r="37" spans="1:4" ht="15.75" thickBot="1">
      <c r="A37" s="236"/>
      <c r="B37" s="225" t="s">
        <v>64</v>
      </c>
      <c r="C37" s="229">
        <f>SUM(C23:C36)</f>
        <v>220686</v>
      </c>
      <c r="D37" s="229">
        <f>SUM(D23:D36)</f>
        <v>252160</v>
      </c>
    </row>
    <row r="38" spans="1:4" ht="15">
      <c r="A38" s="23"/>
      <c r="B38" s="33" t="s">
        <v>23</v>
      </c>
      <c r="C38" s="265"/>
      <c r="D38" s="265"/>
    </row>
    <row r="39" spans="1:4" ht="15">
      <c r="A39" s="23" t="s">
        <v>65</v>
      </c>
      <c r="B39" s="33" t="s">
        <v>24</v>
      </c>
      <c r="C39" s="265"/>
      <c r="D39" s="265"/>
    </row>
    <row r="40" spans="1:4" ht="15">
      <c r="A40" s="23"/>
      <c r="B40" s="33" t="s">
        <v>805</v>
      </c>
      <c r="C40" s="25">
        <f>SUM(C38)</f>
        <v>0</v>
      </c>
      <c r="D40" s="25">
        <f>SUM(D38)</f>
        <v>0</v>
      </c>
    </row>
    <row r="41" spans="1:4" ht="15">
      <c r="A41" s="23"/>
      <c r="B41" s="33"/>
      <c r="C41" s="31"/>
      <c r="D41" s="31"/>
    </row>
    <row r="42" spans="1:4" ht="30.75" thickBot="1">
      <c r="A42" s="236"/>
      <c r="B42" s="226" t="s">
        <v>66</v>
      </c>
      <c r="C42" s="227">
        <f>C37-C40</f>
        <v>220686</v>
      </c>
      <c r="D42" s="227">
        <f>D37-D40</f>
        <v>252160</v>
      </c>
    </row>
    <row r="43" spans="1:4" ht="15">
      <c r="A43" s="84"/>
      <c r="B43" s="43"/>
      <c r="C43" s="43"/>
      <c r="D43" s="43"/>
    </row>
    <row r="44" spans="1:4" ht="15">
      <c r="A44" s="43" t="s">
        <v>615</v>
      </c>
      <c r="B44" s="31" t="s">
        <v>60</v>
      </c>
      <c r="C44" s="41"/>
      <c r="D44" s="41"/>
    </row>
    <row r="45" spans="1:4" ht="15">
      <c r="A45" s="43"/>
      <c r="B45" s="43" t="s">
        <v>616</v>
      </c>
      <c r="C45" s="85">
        <v>0</v>
      </c>
      <c r="D45" s="85"/>
    </row>
    <row r="46" spans="3:4" ht="15">
      <c r="C46" s="86"/>
      <c r="D46" s="86"/>
    </row>
    <row r="47" spans="3:4" ht="15">
      <c r="C47" s="86"/>
      <c r="D47" s="86"/>
    </row>
    <row r="48" spans="3:4" ht="15">
      <c r="C48" s="86"/>
      <c r="D48" s="86"/>
    </row>
    <row r="49" spans="1:4" ht="15.75" thickBot="1">
      <c r="A49" s="232"/>
      <c r="B49" s="232"/>
      <c r="C49" s="233">
        <f>SUM(C45:C48)</f>
        <v>0</v>
      </c>
      <c r="D49" s="233">
        <f>SUM(D45:D48)</f>
        <v>0</v>
      </c>
    </row>
  </sheetData>
  <sheetProtection/>
  <mergeCells count="5">
    <mergeCell ref="A1:D1"/>
    <mergeCell ref="A3:D3"/>
    <mergeCell ref="A14:A15"/>
    <mergeCell ref="C38:C39"/>
    <mergeCell ref="D38:D39"/>
  </mergeCells>
  <printOptions/>
  <pageMargins left="0.75" right="0.75" top="1" bottom="1" header="0.5" footer="0.5"/>
  <pageSetup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4">
      <selection activeCell="C34" sqref="C34"/>
    </sheetView>
  </sheetViews>
  <sheetFormatPr defaultColWidth="9.140625" defaultRowHeight="12.75"/>
  <cols>
    <col min="1" max="1" width="9.140625" style="3" customWidth="1"/>
    <col min="2" max="2" width="32.140625" style="3" customWidth="1"/>
    <col min="3" max="3" width="14.57421875" style="3" customWidth="1"/>
    <col min="4" max="4" width="16.140625" style="3" customWidth="1"/>
    <col min="5" max="16384" width="9.140625" style="3" customWidth="1"/>
  </cols>
  <sheetData>
    <row r="1" ht="15">
      <c r="A1" s="27" t="s">
        <v>67</v>
      </c>
    </row>
    <row r="2" ht="15">
      <c r="A2" s="28"/>
    </row>
    <row r="3" ht="15">
      <c r="A3" s="28" t="s">
        <v>68</v>
      </c>
    </row>
    <row r="4" ht="15">
      <c r="A4" s="28"/>
    </row>
    <row r="5" spans="1:4" ht="35.25" customHeight="1">
      <c r="A5" s="81" t="s">
        <v>775</v>
      </c>
      <c r="B5" s="81" t="s">
        <v>617</v>
      </c>
      <c r="C5" s="44" t="s">
        <v>71</v>
      </c>
      <c r="D5" s="44" t="s">
        <v>26</v>
      </c>
    </row>
    <row r="6" spans="1:4" ht="15">
      <c r="A6" s="35">
        <v>1</v>
      </c>
      <c r="B6" s="35">
        <v>2</v>
      </c>
      <c r="C6" s="35">
        <v>3</v>
      </c>
      <c r="D6" s="64">
        <v>4</v>
      </c>
    </row>
    <row r="7" spans="1:4" ht="15">
      <c r="A7" s="31"/>
      <c r="B7" s="33" t="s">
        <v>29</v>
      </c>
      <c r="C7" s="99"/>
      <c r="D7" s="99"/>
    </row>
    <row r="8" spans="1:4" ht="15">
      <c r="A8" s="31"/>
      <c r="B8" s="33" t="s">
        <v>30</v>
      </c>
      <c r="C8" s="99"/>
      <c r="D8" s="99"/>
    </row>
    <row r="9" spans="1:4" ht="15">
      <c r="A9" s="31"/>
      <c r="B9" s="33" t="s">
        <v>31</v>
      </c>
      <c r="C9" s="99"/>
      <c r="D9" s="99"/>
    </row>
    <row r="10" spans="1:4" ht="15">
      <c r="A10" s="31"/>
      <c r="B10" s="33" t="s">
        <v>32</v>
      </c>
      <c r="C10" s="99"/>
      <c r="D10" s="99"/>
    </row>
    <row r="11" spans="1:4" ht="15">
      <c r="A11" s="31"/>
      <c r="B11" s="33" t="s">
        <v>33</v>
      </c>
      <c r="C11" s="99"/>
      <c r="D11" s="99"/>
    </row>
    <row r="12" spans="1:4" ht="15">
      <c r="A12" s="31"/>
      <c r="B12" s="33" t="s">
        <v>34</v>
      </c>
      <c r="C12" s="99"/>
      <c r="D12" s="99"/>
    </row>
    <row r="13" spans="1:4" ht="15">
      <c r="A13" s="31"/>
      <c r="B13" s="33" t="s">
        <v>35</v>
      </c>
      <c r="C13" s="99"/>
      <c r="D13" s="99"/>
    </row>
    <row r="14" spans="1:4" ht="15">
      <c r="A14" s="31"/>
      <c r="B14" s="33" t="s">
        <v>36</v>
      </c>
      <c r="C14" s="99"/>
      <c r="D14" s="99"/>
    </row>
    <row r="15" spans="1:4" ht="15">
      <c r="A15" s="31"/>
      <c r="B15" s="33" t="s">
        <v>69</v>
      </c>
      <c r="C15" s="99"/>
      <c r="D15" s="99"/>
    </row>
    <row r="16" spans="1:4" ht="18.75" customHeight="1">
      <c r="A16" s="31"/>
      <c r="B16" s="33" t="s">
        <v>38</v>
      </c>
      <c r="C16" s="99"/>
      <c r="D16" s="99"/>
    </row>
    <row r="17" spans="1:4" ht="35.25" customHeight="1">
      <c r="A17" s="23"/>
      <c r="B17" s="65" t="s">
        <v>70</v>
      </c>
      <c r="C17" s="30">
        <f>SUM(C7:C16)</f>
        <v>0</v>
      </c>
      <c r="D17" s="30">
        <f>SUM(D7:D16)</f>
        <v>0</v>
      </c>
    </row>
    <row r="19" spans="1:4" ht="15">
      <c r="A19" s="260" t="s">
        <v>72</v>
      </c>
      <c r="B19" s="260"/>
      <c r="C19" s="260"/>
      <c r="D19" s="260"/>
    </row>
    <row r="20" ht="15">
      <c r="A20" s="28"/>
    </row>
    <row r="21" spans="1:4" ht="45">
      <c r="A21" s="35" t="s">
        <v>86</v>
      </c>
      <c r="B21" s="35" t="s">
        <v>617</v>
      </c>
      <c r="C21" s="77" t="s">
        <v>71</v>
      </c>
      <c r="D21" s="102" t="s">
        <v>26</v>
      </c>
    </row>
    <row r="22" spans="1:4" ht="15">
      <c r="A22" s="33" t="s">
        <v>73</v>
      </c>
      <c r="B22" s="33" t="s">
        <v>79</v>
      </c>
      <c r="C22" s="36"/>
      <c r="D22" s="36"/>
    </row>
    <row r="23" spans="1:4" ht="15">
      <c r="A23" s="33" t="s">
        <v>74</v>
      </c>
      <c r="B23" s="33" t="s">
        <v>80</v>
      </c>
      <c r="C23" s="36">
        <v>0</v>
      </c>
      <c r="D23" s="36">
        <v>0</v>
      </c>
    </row>
    <row r="24" spans="1:4" ht="15">
      <c r="A24" s="33" t="s">
        <v>75</v>
      </c>
      <c r="B24" s="33" t="s">
        <v>81</v>
      </c>
      <c r="C24" s="36"/>
      <c r="D24" s="36"/>
    </row>
    <row r="25" spans="1:4" ht="15">
      <c r="A25" s="33" t="s">
        <v>76</v>
      </c>
      <c r="B25" s="33" t="s">
        <v>82</v>
      </c>
      <c r="C25" s="36"/>
      <c r="D25" s="36"/>
    </row>
    <row r="26" spans="1:4" ht="15">
      <c r="A26" s="33" t="s">
        <v>77</v>
      </c>
      <c r="B26" s="33" t="s">
        <v>83</v>
      </c>
      <c r="C26" s="36"/>
      <c r="D26" s="36"/>
    </row>
    <row r="27" spans="1:4" ht="15">
      <c r="A27" s="33" t="s">
        <v>78</v>
      </c>
      <c r="B27" s="33" t="s">
        <v>84</v>
      </c>
      <c r="C27" s="36"/>
      <c r="D27" s="36"/>
    </row>
    <row r="28" spans="1:4" ht="15">
      <c r="A28" s="33"/>
      <c r="B28" s="33"/>
      <c r="C28" s="36"/>
      <c r="D28" s="36"/>
    </row>
    <row r="29" spans="1:4" ht="15">
      <c r="A29" s="33"/>
      <c r="B29" s="33"/>
      <c r="C29" s="36"/>
      <c r="D29" s="36"/>
    </row>
    <row r="30" spans="1:4" ht="15">
      <c r="A30" s="251"/>
      <c r="B30" s="266" t="s">
        <v>85</v>
      </c>
      <c r="C30" s="268">
        <f>SUM(C22:C29)</f>
        <v>0</v>
      </c>
      <c r="D30" s="268">
        <f>SUM(D22:D29)</f>
        <v>0</v>
      </c>
    </row>
    <row r="31" spans="1:4" ht="15">
      <c r="A31" s="251"/>
      <c r="B31" s="267"/>
      <c r="C31" s="269"/>
      <c r="D31" s="269"/>
    </row>
    <row r="32" spans="1:4" ht="15">
      <c r="A32" s="43"/>
      <c r="B32" s="43"/>
      <c r="C32" s="43"/>
      <c r="D32" s="43"/>
    </row>
  </sheetData>
  <sheetProtection/>
  <mergeCells count="5">
    <mergeCell ref="A19:D19"/>
    <mergeCell ref="A30:A31"/>
    <mergeCell ref="B30:B31"/>
    <mergeCell ref="C30:C31"/>
    <mergeCell ref="D30:D3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421875" style="3" customWidth="1"/>
    <col min="2" max="2" width="32.8515625" style="3" customWidth="1"/>
    <col min="3" max="3" width="19.8515625" style="3" customWidth="1"/>
    <col min="4" max="4" width="21.421875" style="3" customWidth="1"/>
    <col min="5" max="16384" width="9.140625" style="3" customWidth="1"/>
  </cols>
  <sheetData>
    <row r="1" ht="15">
      <c r="A1" s="27" t="s">
        <v>87</v>
      </c>
    </row>
    <row r="2" ht="15">
      <c r="A2" s="28"/>
    </row>
    <row r="3" spans="1:4" ht="15">
      <c r="A3" s="81" t="s">
        <v>775</v>
      </c>
      <c r="B3" s="81" t="s">
        <v>617</v>
      </c>
      <c r="C3" s="44" t="s">
        <v>1</v>
      </c>
      <c r="D3" s="44" t="s">
        <v>26</v>
      </c>
    </row>
    <row r="4" spans="1:4" ht="15">
      <c r="A4" s="35">
        <v>1</v>
      </c>
      <c r="B4" s="35">
        <v>2</v>
      </c>
      <c r="C4" s="35">
        <v>3</v>
      </c>
      <c r="D4" s="64">
        <v>4</v>
      </c>
    </row>
    <row r="5" spans="1:4" ht="15">
      <c r="A5" s="23" t="s">
        <v>88</v>
      </c>
      <c r="B5" s="33" t="s">
        <v>91</v>
      </c>
      <c r="C5" s="36">
        <f>'IE'!D18+'IE'!D19</f>
        <v>12918853.75</v>
      </c>
      <c r="D5" s="36">
        <f>'IE'!E18+'IE'!E19</f>
        <v>11425895</v>
      </c>
    </row>
    <row r="6" spans="1:4" ht="16.5" customHeight="1">
      <c r="A6" s="23" t="s">
        <v>89</v>
      </c>
      <c r="B6" s="33" t="s">
        <v>92</v>
      </c>
      <c r="C6" s="36"/>
      <c r="D6" s="36"/>
    </row>
    <row r="7" spans="1:4" ht="18" customHeight="1">
      <c r="A7" s="23" t="s">
        <v>90</v>
      </c>
      <c r="B7" s="33" t="s">
        <v>93</v>
      </c>
      <c r="C7" s="36"/>
      <c r="D7" s="36">
        <v>0</v>
      </c>
    </row>
    <row r="8" spans="1:4" ht="18" customHeight="1">
      <c r="A8" s="23"/>
      <c r="B8" s="33"/>
      <c r="C8" s="36"/>
      <c r="D8" s="36"/>
    </row>
    <row r="9" spans="1:4" ht="36.75" customHeight="1">
      <c r="A9" s="23"/>
      <c r="B9" s="65" t="s">
        <v>94</v>
      </c>
      <c r="C9" s="30">
        <f>SUM(C5:C8)</f>
        <v>12918853.75</v>
      </c>
      <c r="D9" s="30">
        <f>SUM(D5:D8)</f>
        <v>11425895</v>
      </c>
    </row>
    <row r="10" spans="1:4" ht="15">
      <c r="A10" s="43"/>
      <c r="B10" s="43"/>
      <c r="C10" s="43"/>
      <c r="D10" s="43"/>
    </row>
    <row r="11" spans="1:4" ht="15">
      <c r="A11" s="260" t="s">
        <v>97</v>
      </c>
      <c r="B11" s="260"/>
      <c r="C11" s="260"/>
      <c r="D11" s="260"/>
    </row>
    <row r="12" ht="15">
      <c r="A12" s="28"/>
    </row>
    <row r="13" spans="1:4" ht="15">
      <c r="A13" s="81" t="s">
        <v>775</v>
      </c>
      <c r="B13" s="81" t="s">
        <v>617</v>
      </c>
      <c r="C13" s="81" t="s">
        <v>1</v>
      </c>
      <c r="D13" s="81" t="s">
        <v>26</v>
      </c>
    </row>
    <row r="14" spans="1:4" ht="15">
      <c r="A14" s="35">
        <v>1</v>
      </c>
      <c r="B14" s="35">
        <v>2</v>
      </c>
      <c r="C14" s="35">
        <v>3</v>
      </c>
      <c r="D14" s="64">
        <v>4</v>
      </c>
    </row>
    <row r="15" spans="1:4" ht="15">
      <c r="A15" s="23" t="s">
        <v>98</v>
      </c>
      <c r="B15" s="33" t="s">
        <v>103</v>
      </c>
      <c r="C15" s="36">
        <v>0</v>
      </c>
      <c r="D15" s="36"/>
    </row>
    <row r="16" spans="1:4" ht="15">
      <c r="A16" s="23" t="s">
        <v>99</v>
      </c>
      <c r="B16" s="33" t="s">
        <v>104</v>
      </c>
      <c r="C16" s="36"/>
      <c r="D16" s="36"/>
    </row>
    <row r="17" spans="1:4" ht="30">
      <c r="A17" s="23" t="s">
        <v>100</v>
      </c>
      <c r="B17" s="33" t="s">
        <v>105</v>
      </c>
      <c r="C17" s="36"/>
      <c r="D17" s="36"/>
    </row>
    <row r="18" spans="1:4" ht="15">
      <c r="A18" s="23"/>
      <c r="B18" s="33" t="s">
        <v>106</v>
      </c>
      <c r="C18" s="36"/>
      <c r="D18" s="36"/>
    </row>
    <row r="19" spans="1:4" ht="15">
      <c r="A19" s="23" t="s">
        <v>101</v>
      </c>
      <c r="B19" s="33" t="s">
        <v>811</v>
      </c>
      <c r="C19" s="36"/>
      <c r="D19" s="36"/>
    </row>
    <row r="20" spans="1:4" ht="15">
      <c r="A20" s="23" t="s">
        <v>102</v>
      </c>
      <c r="B20" s="24"/>
      <c r="C20" s="36"/>
      <c r="D20" s="36"/>
    </row>
    <row r="21" spans="1:4" ht="15">
      <c r="A21" s="23"/>
      <c r="B21" s="65" t="s">
        <v>107</v>
      </c>
      <c r="C21" s="30">
        <f>SUM(C15:C20)</f>
        <v>0</v>
      </c>
      <c r="D21" s="30">
        <f>SUM(D15:D20)</f>
        <v>0</v>
      </c>
    </row>
  </sheetData>
  <sheetProtection/>
  <mergeCells count="1">
    <mergeCell ref="A11:D1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28125" style="43" customWidth="1"/>
    <col min="2" max="2" width="35.00390625" style="43" customWidth="1"/>
    <col min="3" max="3" width="18.7109375" style="43" customWidth="1"/>
    <col min="4" max="4" width="19.57421875" style="43" customWidth="1"/>
    <col min="5" max="16384" width="9.140625" style="43" customWidth="1"/>
  </cols>
  <sheetData>
    <row r="1" spans="1:4" ht="15">
      <c r="A1" s="270" t="s">
        <v>108</v>
      </c>
      <c r="B1" s="270"/>
      <c r="C1" s="270"/>
      <c r="D1" s="270"/>
    </row>
    <row r="2" ht="15">
      <c r="A2" s="87"/>
    </row>
    <row r="3" spans="1:4" ht="36" customHeight="1">
      <c r="A3" s="35" t="s">
        <v>775</v>
      </c>
      <c r="B3" s="35" t="s">
        <v>617</v>
      </c>
      <c r="C3" s="77" t="s">
        <v>1</v>
      </c>
      <c r="D3" s="77" t="s">
        <v>26</v>
      </c>
    </row>
    <row r="4" spans="1:4" ht="15">
      <c r="A4" s="35">
        <v>1</v>
      </c>
      <c r="B4" s="35">
        <v>2</v>
      </c>
      <c r="C4" s="35">
        <v>3</v>
      </c>
      <c r="D4" s="35">
        <v>4</v>
      </c>
    </row>
    <row r="5" spans="1:4" ht="21.75" customHeight="1">
      <c r="A5" s="23" t="s">
        <v>109</v>
      </c>
      <c r="B5" s="33" t="s">
        <v>113</v>
      </c>
      <c r="C5" s="36">
        <f>1564878-32017</f>
        <v>1532861</v>
      </c>
      <c r="D5" s="36">
        <v>1020679</v>
      </c>
    </row>
    <row r="6" spans="1:4" ht="30">
      <c r="A6" s="23" t="s">
        <v>110</v>
      </c>
      <c r="B6" s="33" t="s">
        <v>114</v>
      </c>
      <c r="C6" s="36"/>
      <c r="D6" s="36">
        <v>0</v>
      </c>
    </row>
    <row r="7" spans="1:4" ht="15">
      <c r="A7" s="23"/>
      <c r="B7" s="33" t="s">
        <v>115</v>
      </c>
      <c r="C7" s="36"/>
      <c r="D7" s="36">
        <v>0</v>
      </c>
    </row>
    <row r="8" spans="1:4" ht="15">
      <c r="A8" s="23" t="s">
        <v>111</v>
      </c>
      <c r="B8" s="33" t="s">
        <v>116</v>
      </c>
      <c r="C8" s="36"/>
      <c r="D8" s="36">
        <v>0</v>
      </c>
    </row>
    <row r="9" spans="1:4" ht="15">
      <c r="A9" s="23" t="s">
        <v>112</v>
      </c>
      <c r="B9" s="24"/>
      <c r="C9" s="36"/>
      <c r="D9" s="36"/>
    </row>
    <row r="10" spans="1:4" ht="15">
      <c r="A10" s="23"/>
      <c r="B10" s="24"/>
      <c r="C10" s="36"/>
      <c r="D10" s="36"/>
    </row>
    <row r="11" spans="1:4" ht="15">
      <c r="A11" s="23"/>
      <c r="B11" s="65" t="s">
        <v>117</v>
      </c>
      <c r="C11" s="30">
        <f>SUM(C5:C10)</f>
        <v>1532861</v>
      </c>
      <c r="D11" s="30">
        <f>SUM(D5:D10)</f>
        <v>1020679</v>
      </c>
    </row>
    <row r="13" ht="15">
      <c r="A13" s="56" t="s">
        <v>118</v>
      </c>
    </row>
    <row r="14" ht="15">
      <c r="A14" s="87"/>
    </row>
    <row r="15" spans="1:4" ht="15">
      <c r="A15" s="35" t="s">
        <v>775</v>
      </c>
      <c r="B15" s="35" t="s">
        <v>617</v>
      </c>
      <c r="C15" s="77" t="s">
        <v>1</v>
      </c>
      <c r="D15" s="77" t="s">
        <v>26</v>
      </c>
    </row>
    <row r="16" spans="1:4" ht="15">
      <c r="A16" s="35">
        <v>1</v>
      </c>
      <c r="B16" s="35">
        <v>2</v>
      </c>
      <c r="C16" s="35">
        <v>3</v>
      </c>
      <c r="D16" s="35">
        <v>4</v>
      </c>
    </row>
    <row r="17" spans="1:4" ht="15">
      <c r="A17" s="23" t="s">
        <v>119</v>
      </c>
      <c r="B17" s="33" t="s">
        <v>127</v>
      </c>
      <c r="C17" s="36"/>
      <c r="D17" s="36"/>
    </row>
    <row r="18" spans="1:4" ht="15">
      <c r="A18" s="23" t="s">
        <v>120</v>
      </c>
      <c r="B18" s="33" t="s">
        <v>128</v>
      </c>
      <c r="C18" s="36"/>
      <c r="D18" s="36"/>
    </row>
    <row r="19" spans="1:4" ht="15">
      <c r="A19" s="23" t="s">
        <v>121</v>
      </c>
      <c r="B19" s="33" t="s">
        <v>129</v>
      </c>
      <c r="C19" s="36"/>
      <c r="D19" s="36"/>
    </row>
    <row r="20" spans="1:4" ht="15">
      <c r="A20" s="23" t="s">
        <v>122</v>
      </c>
      <c r="B20" s="33" t="s">
        <v>130</v>
      </c>
      <c r="C20" s="36"/>
      <c r="D20" s="36"/>
    </row>
    <row r="21" spans="1:4" ht="15">
      <c r="A21" s="23" t="s">
        <v>123</v>
      </c>
      <c r="B21" s="33" t="s">
        <v>131</v>
      </c>
      <c r="C21" s="36"/>
      <c r="D21" s="36"/>
    </row>
    <row r="22" spans="1:4" ht="15">
      <c r="A22" s="23" t="s">
        <v>124</v>
      </c>
      <c r="B22" s="33" t="s">
        <v>132</v>
      </c>
      <c r="C22" s="36"/>
      <c r="D22" s="36"/>
    </row>
    <row r="23" spans="1:4" ht="15">
      <c r="A23" s="23" t="s">
        <v>125</v>
      </c>
      <c r="B23" s="33" t="s">
        <v>133</v>
      </c>
      <c r="C23" s="36"/>
      <c r="D23" s="36"/>
    </row>
    <row r="24" spans="1:4" ht="15">
      <c r="A24" s="23" t="s">
        <v>126</v>
      </c>
      <c r="B24" s="33" t="s">
        <v>134</v>
      </c>
      <c r="C24" s="36">
        <v>97411</v>
      </c>
      <c r="D24" s="36">
        <v>129166.82</v>
      </c>
    </row>
    <row r="25" spans="1:4" ht="15">
      <c r="A25" s="23"/>
      <c r="B25" s="33"/>
      <c r="C25" s="31"/>
      <c r="D25" s="31"/>
    </row>
    <row r="26" spans="1:4" ht="15">
      <c r="A26" s="23"/>
      <c r="B26" s="65" t="s">
        <v>135</v>
      </c>
      <c r="C26" s="30">
        <f>SUM(C17:C25)</f>
        <v>97411</v>
      </c>
      <c r="D26" s="30">
        <f>SUM(D17:D25)</f>
        <v>129166.82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12.00390625" style="3" customWidth="1"/>
    <col min="2" max="2" width="38.28125" style="3" customWidth="1"/>
    <col min="3" max="3" width="17.8515625" style="3" customWidth="1"/>
    <col min="4" max="4" width="19.8515625" style="3" customWidth="1"/>
    <col min="5" max="16384" width="9.140625" style="3" customWidth="1"/>
  </cols>
  <sheetData>
    <row r="1" spans="1:4" ht="15">
      <c r="A1" s="270" t="s">
        <v>136</v>
      </c>
      <c r="B1" s="270"/>
      <c r="C1" s="270"/>
      <c r="D1" s="270"/>
    </row>
    <row r="2" spans="1:4" ht="15">
      <c r="A2" s="87"/>
      <c r="B2" s="43"/>
      <c r="C2" s="43"/>
      <c r="D2" s="43"/>
    </row>
    <row r="3" spans="1:4" ht="15">
      <c r="A3" s="87" t="s">
        <v>137</v>
      </c>
      <c r="B3" s="43"/>
      <c r="C3" s="43"/>
      <c r="D3" s="43"/>
    </row>
    <row r="4" spans="1:4" ht="15">
      <c r="A4" s="34" t="s">
        <v>775</v>
      </c>
      <c r="B4" s="35" t="s">
        <v>617</v>
      </c>
      <c r="C4" s="77" t="s">
        <v>1</v>
      </c>
      <c r="D4" s="77" t="s">
        <v>26</v>
      </c>
    </row>
    <row r="5" spans="1:4" ht="15">
      <c r="A5" s="35">
        <v>1</v>
      </c>
      <c r="B5" s="35">
        <v>2</v>
      </c>
      <c r="C5" s="35">
        <v>3</v>
      </c>
      <c r="D5" s="35">
        <v>4</v>
      </c>
    </row>
    <row r="6" spans="1:4" ht="15">
      <c r="A6" s="31"/>
      <c r="B6" s="177" t="s">
        <v>837</v>
      </c>
      <c r="C6" s="36">
        <f>5287486+90024+393978+291731+2142190+140956+1498823+67500+529953</f>
        <v>10442641</v>
      </c>
      <c r="D6" s="36">
        <f>61279+426133+217778+1099334+375556+2259642+226902+678424</f>
        <v>5345048</v>
      </c>
    </row>
    <row r="7" spans="1:4" ht="15">
      <c r="A7" s="31"/>
      <c r="B7" s="33" t="s">
        <v>30</v>
      </c>
      <c r="C7" s="36"/>
      <c r="D7" s="36"/>
    </row>
    <row r="8" spans="1:4" ht="15">
      <c r="A8" s="31"/>
      <c r="B8" s="33" t="s">
        <v>31</v>
      </c>
      <c r="C8" s="36"/>
      <c r="D8" s="36"/>
    </row>
    <row r="9" spans="1:4" ht="15">
      <c r="A9" s="31"/>
      <c r="B9" s="33" t="s">
        <v>32</v>
      </c>
      <c r="C9" s="36"/>
      <c r="D9" s="36"/>
    </row>
    <row r="10" spans="1:4" ht="15">
      <c r="A10" s="31"/>
      <c r="B10" s="33" t="s">
        <v>182</v>
      </c>
      <c r="C10" s="36"/>
      <c r="D10" s="36"/>
    </row>
    <row r="11" spans="1:4" ht="15">
      <c r="A11" s="31"/>
      <c r="B11" s="33" t="s">
        <v>708</v>
      </c>
      <c r="C11" s="36"/>
      <c r="D11" s="36"/>
    </row>
    <row r="12" spans="1:4" ht="15">
      <c r="A12" s="31"/>
      <c r="B12" s="33" t="s">
        <v>282</v>
      </c>
      <c r="C12" s="36"/>
      <c r="D12" s="36"/>
    </row>
    <row r="13" spans="1:4" ht="15">
      <c r="A13" s="31"/>
      <c r="B13" s="33" t="s">
        <v>138</v>
      </c>
      <c r="C13" s="36"/>
      <c r="D13" s="36"/>
    </row>
    <row r="14" spans="1:4" ht="15">
      <c r="A14" s="32"/>
      <c r="B14" s="33" t="s">
        <v>34</v>
      </c>
      <c r="C14" s="36"/>
      <c r="D14" s="36"/>
    </row>
    <row r="15" spans="1:4" ht="15">
      <c r="A15" s="31"/>
      <c r="B15" s="33" t="s">
        <v>35</v>
      </c>
      <c r="C15" s="36"/>
      <c r="D15" s="36"/>
    </row>
    <row r="16" spans="1:4" ht="15">
      <c r="A16" s="31"/>
      <c r="B16" s="33" t="s">
        <v>36</v>
      </c>
      <c r="C16" s="36"/>
      <c r="D16" s="36"/>
    </row>
    <row r="17" spans="1:4" ht="15">
      <c r="A17" s="31"/>
      <c r="B17" s="33" t="s">
        <v>69</v>
      </c>
      <c r="C17" s="36"/>
      <c r="D17" s="36"/>
    </row>
    <row r="18" spans="1:4" ht="15">
      <c r="A18" s="31"/>
      <c r="B18" s="177" t="s">
        <v>851</v>
      </c>
      <c r="C18" s="36">
        <v>0</v>
      </c>
      <c r="D18" s="36">
        <v>4948362</v>
      </c>
    </row>
    <row r="19" spans="1:4" ht="15">
      <c r="A19" s="31"/>
      <c r="B19" s="33"/>
      <c r="C19" s="36"/>
      <c r="D19" s="36"/>
    </row>
    <row r="20" spans="1:4" ht="30">
      <c r="A20" s="32"/>
      <c r="B20" s="65" t="s">
        <v>826</v>
      </c>
      <c r="C20" s="83">
        <f>SUM(C6:C19)</f>
        <v>10442641</v>
      </c>
      <c r="D20" s="83">
        <f>SUM(D6:D19)</f>
        <v>10293410</v>
      </c>
    </row>
    <row r="21" spans="1:4" ht="15">
      <c r="A21" s="84" t="s">
        <v>140</v>
      </c>
      <c r="B21" s="43"/>
      <c r="C21" s="43"/>
      <c r="D21" s="43"/>
    </row>
    <row r="22" spans="1:4" ht="15">
      <c r="A22" s="181" t="s">
        <v>141</v>
      </c>
      <c r="B22" s="43"/>
      <c r="C22" s="43"/>
      <c r="D22" s="43"/>
    </row>
    <row r="24" ht="15">
      <c r="A24" s="27" t="s">
        <v>142</v>
      </c>
    </row>
    <row r="25" ht="15">
      <c r="A25" s="28"/>
    </row>
    <row r="26" spans="1:4" ht="15">
      <c r="A26" s="35" t="s">
        <v>775</v>
      </c>
      <c r="B26" s="35" t="s">
        <v>617</v>
      </c>
      <c r="C26" s="77" t="s">
        <v>1</v>
      </c>
      <c r="D26" s="77" t="s">
        <v>26</v>
      </c>
    </row>
    <row r="27" spans="1:4" ht="15">
      <c r="A27" s="35">
        <v>1</v>
      </c>
      <c r="B27" s="35">
        <v>2</v>
      </c>
      <c r="C27" s="35">
        <v>3</v>
      </c>
      <c r="D27" s="35">
        <v>4</v>
      </c>
    </row>
    <row r="28" spans="1:4" ht="21.75" customHeight="1">
      <c r="A28" s="23" t="s">
        <v>143</v>
      </c>
      <c r="B28" s="179" t="s">
        <v>833</v>
      </c>
      <c r="C28" s="36"/>
      <c r="D28" s="36"/>
    </row>
    <row r="29" spans="1:4" ht="15">
      <c r="A29" s="23" t="s">
        <v>144</v>
      </c>
      <c r="B29" s="177" t="s">
        <v>156</v>
      </c>
      <c r="C29" s="36">
        <v>0</v>
      </c>
      <c r="D29" s="36">
        <v>9958</v>
      </c>
    </row>
    <row r="30" spans="1:4" ht="15">
      <c r="A30" s="23" t="s">
        <v>145</v>
      </c>
      <c r="B30" s="33" t="s">
        <v>157</v>
      </c>
      <c r="C30" s="36">
        <v>0</v>
      </c>
      <c r="D30" s="36">
        <v>1125</v>
      </c>
    </row>
    <row r="31" spans="1:4" ht="15">
      <c r="A31" s="23" t="s">
        <v>146</v>
      </c>
      <c r="B31" s="177" t="s">
        <v>836</v>
      </c>
      <c r="C31" s="36">
        <f>530353+3168</f>
        <v>533521</v>
      </c>
      <c r="D31" s="36">
        <v>0</v>
      </c>
    </row>
    <row r="32" spans="1:4" ht="15">
      <c r="A32" s="23" t="s">
        <v>147</v>
      </c>
      <c r="B32" s="177" t="s">
        <v>158</v>
      </c>
      <c r="C32" s="36">
        <v>194285</v>
      </c>
      <c r="D32" s="36">
        <v>128023</v>
      </c>
    </row>
    <row r="33" spans="1:4" ht="15">
      <c r="A33" s="23" t="s">
        <v>148</v>
      </c>
      <c r="B33" s="33" t="s">
        <v>159</v>
      </c>
      <c r="C33" s="36">
        <v>80000</v>
      </c>
      <c r="D33" s="36">
        <v>224000</v>
      </c>
    </row>
    <row r="34" spans="1:4" ht="15">
      <c r="A34" s="23" t="s">
        <v>149</v>
      </c>
      <c r="B34" s="33" t="s">
        <v>160</v>
      </c>
      <c r="C34" s="36"/>
      <c r="D34" s="36"/>
    </row>
    <row r="35" spans="1:4" ht="15">
      <c r="A35" s="23" t="s">
        <v>150</v>
      </c>
      <c r="B35" s="33" t="s">
        <v>161</v>
      </c>
      <c r="C35" s="36">
        <v>681628.75</v>
      </c>
      <c r="D35" s="36">
        <v>91000</v>
      </c>
    </row>
    <row r="36" spans="1:4" ht="15">
      <c r="A36" s="23" t="s">
        <v>151</v>
      </c>
      <c r="B36" s="33" t="s">
        <v>162</v>
      </c>
      <c r="C36" s="36">
        <v>175750</v>
      </c>
      <c r="D36" s="36">
        <v>98440</v>
      </c>
    </row>
    <row r="37" spans="1:4" ht="15">
      <c r="A37" s="23" t="s">
        <v>152</v>
      </c>
      <c r="B37" s="33" t="s">
        <v>163</v>
      </c>
      <c r="C37" s="36"/>
      <c r="D37" s="36"/>
    </row>
    <row r="38" spans="1:4" ht="19.5" customHeight="1">
      <c r="A38" s="23" t="s">
        <v>153</v>
      </c>
      <c r="B38" s="33" t="s">
        <v>164</v>
      </c>
      <c r="C38" s="36">
        <v>688028</v>
      </c>
      <c r="D38" s="36">
        <v>399939</v>
      </c>
    </row>
    <row r="39" spans="1:4" ht="18.75" customHeight="1">
      <c r="A39" s="23" t="s">
        <v>154</v>
      </c>
      <c r="B39" s="33" t="s">
        <v>165</v>
      </c>
      <c r="C39" s="36">
        <v>33000</v>
      </c>
      <c r="D39" s="36">
        <v>0</v>
      </c>
    </row>
    <row r="40" spans="1:4" ht="18.75" customHeight="1">
      <c r="A40" s="23"/>
      <c r="B40" s="33" t="s">
        <v>709</v>
      </c>
      <c r="C40" s="36"/>
      <c r="D40" s="36"/>
    </row>
    <row r="41" spans="1:4" ht="30">
      <c r="A41" s="23" t="s">
        <v>155</v>
      </c>
      <c r="B41" s="179" t="s">
        <v>832</v>
      </c>
      <c r="C41" s="36">
        <v>90000</v>
      </c>
      <c r="D41" s="36">
        <v>180000</v>
      </c>
    </row>
    <row r="42" spans="1:4" ht="15">
      <c r="A42" s="23"/>
      <c r="B42" s="103"/>
      <c r="C42" s="36"/>
      <c r="D42" s="36"/>
    </row>
    <row r="43" spans="1:4" ht="30">
      <c r="A43" s="32"/>
      <c r="B43" s="65" t="s">
        <v>166</v>
      </c>
      <c r="C43" s="83">
        <f>SUM(C28:C42)</f>
        <v>2476212.75</v>
      </c>
      <c r="D43" s="83">
        <f>SUM(D29:D42)</f>
        <v>1132485</v>
      </c>
    </row>
    <row r="44" spans="1:4" ht="15">
      <c r="A44" s="87" t="s">
        <v>167</v>
      </c>
      <c r="B44" s="43"/>
      <c r="C44" s="43"/>
      <c r="D44" s="43"/>
    </row>
    <row r="45" spans="1:4" ht="15">
      <c r="A45" s="84" t="s">
        <v>140</v>
      </c>
      <c r="B45" s="43"/>
      <c r="C45" s="43"/>
      <c r="D45" s="43"/>
    </row>
    <row r="46" spans="1:4" ht="15">
      <c r="A46" s="181" t="s">
        <v>168</v>
      </c>
      <c r="B46" s="43"/>
      <c r="C46" s="43"/>
      <c r="D46" s="43"/>
    </row>
    <row r="47" spans="1:4" ht="15">
      <c r="A47" s="87"/>
      <c r="B47" s="43"/>
      <c r="C47" s="43"/>
      <c r="D47" s="43"/>
    </row>
    <row r="67" ht="31.5" customHeight="1"/>
    <row r="70" spans="1:4" ht="15">
      <c r="A70" s="84"/>
      <c r="B70" s="43"/>
      <c r="C70" s="43"/>
      <c r="D70" s="43"/>
    </row>
    <row r="71" spans="1:4" ht="15">
      <c r="A71" s="43"/>
      <c r="B71" s="43"/>
      <c r="C71" s="43"/>
      <c r="D71" s="43"/>
    </row>
    <row r="72" spans="1:4" ht="15">
      <c r="A72" s="43"/>
      <c r="B72" s="43"/>
      <c r="C72" s="43"/>
      <c r="D72" s="43"/>
    </row>
    <row r="73" spans="1:4" ht="15">
      <c r="A73" s="43"/>
      <c r="B73" s="43"/>
      <c r="C73" s="43"/>
      <c r="D73" s="43"/>
    </row>
    <row r="74" spans="1:4" ht="15">
      <c r="A74" s="43"/>
      <c r="B74" s="43"/>
      <c r="C74" s="43"/>
      <c r="D74" s="4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26">
      <selection activeCell="C36" sqref="C36"/>
    </sheetView>
  </sheetViews>
  <sheetFormatPr defaultColWidth="9.140625" defaultRowHeight="12.75"/>
  <cols>
    <col min="1" max="1" width="13.28125" style="3" customWidth="1"/>
    <col min="2" max="2" width="41.421875" style="3" customWidth="1"/>
    <col min="3" max="3" width="19.57421875" style="3" customWidth="1"/>
    <col min="4" max="4" width="19.7109375" style="3" customWidth="1"/>
    <col min="5" max="16384" width="9.140625" style="3" customWidth="1"/>
  </cols>
  <sheetData>
    <row r="1" spans="1:4" ht="15">
      <c r="A1" s="87" t="s">
        <v>169</v>
      </c>
      <c r="B1" s="43"/>
      <c r="C1" s="43"/>
      <c r="D1" s="43"/>
    </row>
    <row r="2" spans="1:4" ht="15">
      <c r="A2" s="87"/>
      <c r="B2" s="43"/>
      <c r="C2" s="43"/>
      <c r="D2" s="43"/>
    </row>
    <row r="3" spans="1:4" ht="15">
      <c r="A3" s="264" t="s">
        <v>170</v>
      </c>
      <c r="B3" s="264"/>
      <c r="C3" s="264"/>
      <c r="D3" s="264"/>
    </row>
    <row r="4" spans="1:4" ht="15">
      <c r="A4" s="87"/>
      <c r="B4" s="43"/>
      <c r="C4" s="43"/>
      <c r="D4" s="43"/>
    </row>
    <row r="5" spans="1:4" ht="15">
      <c r="A5" s="34" t="s">
        <v>775</v>
      </c>
      <c r="B5" s="35" t="s">
        <v>617</v>
      </c>
      <c r="C5" s="77" t="s">
        <v>1</v>
      </c>
      <c r="D5" s="77" t="s">
        <v>26</v>
      </c>
    </row>
    <row r="6" spans="1:4" ht="15">
      <c r="A6" s="35">
        <v>1</v>
      </c>
      <c r="B6" s="35">
        <v>2</v>
      </c>
      <c r="C6" s="35">
        <v>3</v>
      </c>
      <c r="D6" s="35">
        <v>4</v>
      </c>
    </row>
    <row r="7" spans="1:4" ht="15">
      <c r="A7" s="31"/>
      <c r="B7" s="33" t="s">
        <v>29</v>
      </c>
      <c r="C7" s="36"/>
      <c r="D7" s="36"/>
    </row>
    <row r="8" spans="1:4" ht="15">
      <c r="A8" s="31"/>
      <c r="B8" s="33" t="s">
        <v>30</v>
      </c>
      <c r="C8" s="36"/>
      <c r="D8" s="36"/>
    </row>
    <row r="9" spans="1:4" ht="15">
      <c r="A9" s="31"/>
      <c r="B9" s="33" t="s">
        <v>31</v>
      </c>
      <c r="C9" s="36"/>
      <c r="D9" s="36"/>
    </row>
    <row r="10" spans="1:4" ht="15">
      <c r="A10" s="31"/>
      <c r="B10" s="33" t="s">
        <v>710</v>
      </c>
      <c r="C10" s="36"/>
      <c r="D10" s="36"/>
    </row>
    <row r="11" spans="1:4" ht="15">
      <c r="A11" s="31"/>
      <c r="B11" s="33" t="s">
        <v>711</v>
      </c>
      <c r="C11" s="36"/>
      <c r="D11" s="36"/>
    </row>
    <row r="12" spans="1:4" ht="15">
      <c r="A12" s="31"/>
      <c r="B12" s="33" t="s">
        <v>712</v>
      </c>
      <c r="C12" s="36"/>
      <c r="D12" s="36"/>
    </row>
    <row r="13" spans="1:4" ht="15">
      <c r="A13" s="31"/>
      <c r="B13" s="33" t="s">
        <v>32</v>
      </c>
      <c r="C13" s="36"/>
      <c r="D13" s="36"/>
    </row>
    <row r="14" spans="1:4" ht="15">
      <c r="A14" s="31"/>
      <c r="B14" s="33" t="s">
        <v>33</v>
      </c>
      <c r="C14" s="36"/>
      <c r="D14" s="36"/>
    </row>
    <row r="15" spans="1:4" ht="15">
      <c r="A15" s="31"/>
      <c r="B15" s="33" t="s">
        <v>34</v>
      </c>
      <c r="C15" s="36"/>
      <c r="D15" s="36"/>
    </row>
    <row r="16" spans="1:4" ht="15">
      <c r="A16" s="31"/>
      <c r="B16" s="33" t="s">
        <v>35</v>
      </c>
      <c r="C16" s="36"/>
      <c r="D16" s="36"/>
    </row>
    <row r="17" spans="1:4" ht="15">
      <c r="A17" s="31"/>
      <c r="B17" s="33" t="s">
        <v>36</v>
      </c>
      <c r="C17" s="36"/>
      <c r="D17" s="36"/>
    </row>
    <row r="18" spans="1:4" ht="15">
      <c r="A18" s="31"/>
      <c r="B18" s="33" t="s">
        <v>69</v>
      </c>
      <c r="C18" s="36"/>
      <c r="D18" s="36"/>
    </row>
    <row r="19" spans="1:4" ht="15">
      <c r="A19" s="31"/>
      <c r="B19" s="33" t="s">
        <v>139</v>
      </c>
      <c r="C19" s="36"/>
      <c r="D19" s="36"/>
    </row>
    <row r="20" spans="1:4" ht="30">
      <c r="A20" s="32"/>
      <c r="B20" s="65" t="s">
        <v>171</v>
      </c>
      <c r="C20" s="80">
        <f>SUM(C7:C19)</f>
        <v>0</v>
      </c>
      <c r="D20" s="80">
        <f>SUM(D7:D19)</f>
        <v>0</v>
      </c>
    </row>
    <row r="21" spans="1:4" ht="15">
      <c r="A21" s="84" t="s">
        <v>140</v>
      </c>
      <c r="B21" s="43"/>
      <c r="C21" s="43"/>
      <c r="D21" s="43"/>
    </row>
    <row r="22" spans="1:4" ht="15">
      <c r="A22" s="182" t="s">
        <v>172</v>
      </c>
      <c r="B22" s="43"/>
      <c r="C22" s="43"/>
      <c r="D22" s="43"/>
    </row>
    <row r="24" spans="1:4" ht="18.75" customHeight="1">
      <c r="A24" s="259" t="s">
        <v>173</v>
      </c>
      <c r="B24" s="259"/>
      <c r="C24" s="259"/>
      <c r="D24" s="259"/>
    </row>
    <row r="25" ht="15">
      <c r="A25" s="28"/>
    </row>
    <row r="26" spans="1:4" ht="15">
      <c r="A26" s="34" t="s">
        <v>775</v>
      </c>
      <c r="B26" s="35" t="s">
        <v>617</v>
      </c>
      <c r="C26" s="77" t="s">
        <v>1</v>
      </c>
      <c r="D26" s="77" t="s">
        <v>26</v>
      </c>
    </row>
    <row r="27" spans="1:4" ht="15">
      <c r="A27" s="35">
        <v>1</v>
      </c>
      <c r="B27" s="35">
        <v>2</v>
      </c>
      <c r="C27" s="35">
        <v>3</v>
      </c>
      <c r="D27" s="35">
        <v>4</v>
      </c>
    </row>
    <row r="28" spans="1:4" ht="15">
      <c r="A28" s="23" t="s">
        <v>174</v>
      </c>
      <c r="B28" s="177" t="s">
        <v>845</v>
      </c>
      <c r="C28" s="36">
        <f>620+296697</f>
        <v>297317</v>
      </c>
      <c r="D28" s="36">
        <v>422301</v>
      </c>
    </row>
    <row r="29" spans="1:4" ht="15">
      <c r="A29" s="23" t="s">
        <v>175</v>
      </c>
      <c r="B29" s="177" t="s">
        <v>858</v>
      </c>
      <c r="C29" s="36"/>
      <c r="D29" s="36"/>
    </row>
    <row r="30" spans="1:4" ht="15">
      <c r="A30" s="23" t="s">
        <v>176</v>
      </c>
      <c r="B30" s="177" t="s">
        <v>849</v>
      </c>
      <c r="C30" s="36"/>
      <c r="D30" s="36">
        <v>0</v>
      </c>
    </row>
    <row r="31" spans="1:4" ht="15">
      <c r="A31" s="23" t="s">
        <v>177</v>
      </c>
      <c r="B31" s="33" t="s">
        <v>181</v>
      </c>
      <c r="C31" s="36"/>
      <c r="D31" s="36"/>
    </row>
    <row r="32" spans="1:4" ht="30">
      <c r="A32" s="23" t="s">
        <v>178</v>
      </c>
      <c r="B32" s="180" t="s">
        <v>852</v>
      </c>
      <c r="C32" s="240">
        <v>20699</v>
      </c>
      <c r="D32" s="36">
        <v>212502</v>
      </c>
    </row>
    <row r="33" spans="1:4" ht="30">
      <c r="A33" s="23" t="s">
        <v>179</v>
      </c>
      <c r="B33" s="177" t="s">
        <v>831</v>
      </c>
      <c r="C33" s="36">
        <v>657620</v>
      </c>
      <c r="D33" s="36">
        <v>851881</v>
      </c>
    </row>
    <row r="34" spans="1:4" ht="15">
      <c r="A34" s="23" t="s">
        <v>180</v>
      </c>
      <c r="B34" s="103" t="s">
        <v>183</v>
      </c>
      <c r="C34" s="36">
        <v>200165</v>
      </c>
      <c r="D34" s="36">
        <v>34600</v>
      </c>
    </row>
    <row r="35" spans="2:4" ht="15">
      <c r="B35" s="24" t="s">
        <v>846</v>
      </c>
      <c r="C35" s="237">
        <v>103480</v>
      </c>
      <c r="D35" s="237">
        <v>90205</v>
      </c>
    </row>
    <row r="36" spans="1:4" ht="15">
      <c r="A36" s="87"/>
      <c r="B36" s="104"/>
      <c r="C36" s="83">
        <f>SUM(C28:C35)</f>
        <v>1279281</v>
      </c>
      <c r="D36" s="83">
        <f>SUM(D28:D35)</f>
        <v>1611489</v>
      </c>
    </row>
    <row r="37" spans="1:4" ht="15">
      <c r="A37" s="87"/>
      <c r="B37" s="43"/>
      <c r="C37" s="43"/>
      <c r="D37" s="43"/>
    </row>
    <row r="38" spans="1:4" ht="15">
      <c r="A38" s="79" t="s">
        <v>775</v>
      </c>
      <c r="B38" s="81" t="s">
        <v>617</v>
      </c>
      <c r="C38" s="44" t="s">
        <v>1</v>
      </c>
      <c r="D38" s="77" t="s">
        <v>26</v>
      </c>
    </row>
    <row r="39" spans="1:4" ht="15">
      <c r="A39" s="35">
        <v>1</v>
      </c>
      <c r="B39" s="35">
        <v>2</v>
      </c>
      <c r="C39" s="64">
        <v>3</v>
      </c>
      <c r="D39" s="105">
        <v>4</v>
      </c>
    </row>
    <row r="40" spans="1:4" ht="15">
      <c r="A40" s="23" t="s">
        <v>184</v>
      </c>
      <c r="B40" s="103" t="s">
        <v>187</v>
      </c>
      <c r="C40" s="36">
        <v>100849</v>
      </c>
      <c r="D40" s="36">
        <v>2958</v>
      </c>
    </row>
    <row r="41" spans="1:4" ht="15">
      <c r="A41" s="23" t="s">
        <v>185</v>
      </c>
      <c r="B41" s="177" t="s">
        <v>834</v>
      </c>
      <c r="C41" s="36">
        <v>27915</v>
      </c>
      <c r="D41" s="36">
        <v>397696</v>
      </c>
    </row>
    <row r="42" spans="1:4" ht="15">
      <c r="A42" s="23" t="s">
        <v>186</v>
      </c>
      <c r="B42" s="179" t="s">
        <v>857</v>
      </c>
      <c r="C42" s="36">
        <v>0</v>
      </c>
      <c r="D42" s="36">
        <f>234509</f>
        <v>234509</v>
      </c>
    </row>
    <row r="43" spans="1:4" ht="15">
      <c r="A43" s="23"/>
      <c r="B43" s="23"/>
      <c r="C43" s="36"/>
      <c r="D43" s="36"/>
    </row>
    <row r="44" spans="1:4" ht="30">
      <c r="A44" s="23"/>
      <c r="B44" s="65" t="s">
        <v>188</v>
      </c>
      <c r="C44" s="30">
        <f>SUM(C40:C42)+C36</f>
        <v>1408045</v>
      </c>
      <c r="D44" s="30">
        <f>SUM(D40:D42)+D36</f>
        <v>2246652</v>
      </c>
    </row>
    <row r="45" spans="1:4" ht="15">
      <c r="A45" s="84" t="s">
        <v>140</v>
      </c>
      <c r="B45" s="43"/>
      <c r="C45" s="43"/>
      <c r="D45" s="43"/>
    </row>
    <row r="46" spans="1:4" ht="15">
      <c r="A46" s="182" t="s">
        <v>189</v>
      </c>
      <c r="B46" s="43"/>
      <c r="C46" s="43"/>
      <c r="D46" s="43"/>
    </row>
    <row r="47" spans="1:4" ht="15">
      <c r="A47" s="182"/>
      <c r="B47" s="43"/>
      <c r="C47" s="43"/>
      <c r="D47" s="43"/>
    </row>
    <row r="48" spans="1:4" ht="15">
      <c r="A48" s="182"/>
      <c r="B48" s="43"/>
      <c r="C48" s="43"/>
      <c r="D48" s="43"/>
    </row>
    <row r="49" spans="1:4" ht="15">
      <c r="A49" s="182"/>
      <c r="B49" s="43"/>
      <c r="C49" s="43"/>
      <c r="D49" s="43"/>
    </row>
    <row r="50" spans="1:4" ht="15">
      <c r="A50" s="182"/>
      <c r="B50" s="43"/>
      <c r="C50" s="43"/>
      <c r="D50" s="43"/>
    </row>
    <row r="51" spans="1:4" ht="15">
      <c r="A51" s="182"/>
      <c r="B51" s="43"/>
      <c r="C51" s="43"/>
      <c r="D51" s="43"/>
    </row>
    <row r="52" spans="1:4" ht="15">
      <c r="A52" s="182"/>
      <c r="B52" s="43"/>
      <c r="C52" s="43"/>
      <c r="D52" s="43"/>
    </row>
    <row r="53" spans="1:4" ht="15">
      <c r="A53" s="182"/>
      <c r="B53" s="43"/>
      <c r="C53" s="43"/>
      <c r="D53" s="43"/>
    </row>
    <row r="54" spans="1:4" ht="15">
      <c r="A54" s="87"/>
      <c r="B54" s="43"/>
      <c r="C54" s="43"/>
      <c r="D54" s="43"/>
    </row>
    <row r="55" spans="1:4" ht="15">
      <c r="A55" s="264" t="s">
        <v>190</v>
      </c>
      <c r="B55" s="264"/>
      <c r="C55" s="264"/>
      <c r="D55" s="264"/>
    </row>
    <row r="56" spans="1:4" ht="15">
      <c r="A56" s="87"/>
      <c r="B56" s="43"/>
      <c r="C56" s="43"/>
      <c r="D56" s="43"/>
    </row>
    <row r="57" spans="1:4" ht="15">
      <c r="A57" s="35" t="s">
        <v>775</v>
      </c>
      <c r="B57" s="35" t="s">
        <v>617</v>
      </c>
      <c r="C57" s="77" t="s">
        <v>1</v>
      </c>
      <c r="D57" s="77" t="s">
        <v>26</v>
      </c>
    </row>
    <row r="58" spans="1:4" ht="15">
      <c r="A58" s="35">
        <v>1</v>
      </c>
      <c r="B58" s="35">
        <v>2</v>
      </c>
      <c r="C58" s="35">
        <v>3</v>
      </c>
      <c r="D58" s="35">
        <v>4</v>
      </c>
    </row>
    <row r="59" spans="1:4" ht="15">
      <c r="A59" s="23" t="s">
        <v>191</v>
      </c>
      <c r="B59" s="103" t="s">
        <v>199</v>
      </c>
      <c r="C59" s="36"/>
      <c r="D59" s="36"/>
    </row>
    <row r="60" spans="1:4" ht="15">
      <c r="A60" s="23"/>
      <c r="B60" s="33" t="s">
        <v>200</v>
      </c>
      <c r="C60" s="36"/>
      <c r="D60" s="36"/>
    </row>
    <row r="61" spans="1:4" ht="30">
      <c r="A61" s="23" t="s">
        <v>192</v>
      </c>
      <c r="B61" s="103" t="s">
        <v>201</v>
      </c>
      <c r="C61" s="36"/>
      <c r="D61" s="36"/>
    </row>
    <row r="62" spans="1:4" ht="30">
      <c r="A62" s="23"/>
      <c r="B62" s="33" t="s">
        <v>202</v>
      </c>
      <c r="C62" s="36"/>
      <c r="D62" s="36"/>
    </row>
    <row r="63" spans="1:4" ht="30">
      <c r="A63" s="23" t="s">
        <v>193</v>
      </c>
      <c r="B63" s="33" t="s">
        <v>203</v>
      </c>
      <c r="C63" s="36"/>
      <c r="D63" s="36"/>
    </row>
    <row r="64" spans="1:4" ht="15">
      <c r="A64" s="23"/>
      <c r="B64" s="33" t="s">
        <v>204</v>
      </c>
      <c r="C64" s="36"/>
      <c r="D64" s="36"/>
    </row>
    <row r="65" spans="1:4" ht="15">
      <c r="A65" s="23" t="s">
        <v>194</v>
      </c>
      <c r="B65" s="33" t="s">
        <v>116</v>
      </c>
      <c r="C65" s="36"/>
      <c r="D65" s="36"/>
    </row>
    <row r="66" spans="1:4" ht="15">
      <c r="A66" s="23"/>
      <c r="B66" s="33" t="s">
        <v>205</v>
      </c>
      <c r="C66" s="36">
        <v>4467.55</v>
      </c>
      <c r="D66" s="36">
        <v>2536.93</v>
      </c>
    </row>
    <row r="67" spans="1:4" ht="15">
      <c r="A67" s="23" t="s">
        <v>195</v>
      </c>
      <c r="B67" s="33" t="s">
        <v>206</v>
      </c>
      <c r="C67" s="36"/>
      <c r="D67" s="36"/>
    </row>
    <row r="68" spans="1:4" ht="15">
      <c r="A68" s="23"/>
      <c r="B68" s="24"/>
      <c r="C68" s="36"/>
      <c r="D68" s="36"/>
    </row>
    <row r="69" spans="1:4" ht="15">
      <c r="A69" s="23"/>
      <c r="B69" s="24"/>
      <c r="C69" s="36"/>
      <c r="D69" s="36"/>
    </row>
    <row r="70" spans="1:4" ht="15">
      <c r="A70" s="23" t="s">
        <v>196</v>
      </c>
      <c r="B70" s="24" t="s">
        <v>607</v>
      </c>
      <c r="C70" s="36">
        <v>0</v>
      </c>
      <c r="D70" s="36">
        <v>0</v>
      </c>
    </row>
    <row r="71" spans="1:4" ht="15">
      <c r="A71" s="23" t="s">
        <v>197</v>
      </c>
      <c r="B71" s="24"/>
      <c r="C71" s="36"/>
      <c r="D71" s="36"/>
    </row>
    <row r="72" spans="1:4" ht="15">
      <c r="A72" s="23" t="s">
        <v>198</v>
      </c>
      <c r="B72" s="24"/>
      <c r="C72" s="36"/>
      <c r="D72" s="36"/>
    </row>
    <row r="73" spans="1:4" ht="15">
      <c r="A73" s="23"/>
      <c r="B73" s="65" t="s">
        <v>207</v>
      </c>
      <c r="C73" s="90">
        <f>SUM(C59:C72)</f>
        <v>4467.55</v>
      </c>
      <c r="D73" s="90">
        <f>SUM(D59:D72)</f>
        <v>2536.93</v>
      </c>
    </row>
    <row r="74" spans="1:4" ht="15">
      <c r="A74" s="87"/>
      <c r="B74" s="43"/>
      <c r="C74" s="43"/>
      <c r="D74" s="43"/>
    </row>
    <row r="75" spans="1:4" ht="15">
      <c r="A75" s="43"/>
      <c r="B75" s="43"/>
      <c r="C75" s="43"/>
      <c r="D75" s="43"/>
    </row>
    <row r="76" spans="1:4" ht="15">
      <c r="A76" s="43"/>
      <c r="B76" s="43"/>
      <c r="C76" s="43"/>
      <c r="D76" s="43"/>
    </row>
    <row r="77" spans="1:4" ht="15">
      <c r="A77" s="43"/>
      <c r="B77" s="43"/>
      <c r="C77" s="43"/>
      <c r="D77" s="43"/>
    </row>
    <row r="78" spans="1:4" ht="15">
      <c r="A78" s="43"/>
      <c r="B78" s="43"/>
      <c r="C78" s="43"/>
      <c r="D78" s="43"/>
    </row>
    <row r="79" spans="1:4" ht="15">
      <c r="A79" s="43"/>
      <c r="B79" s="43"/>
      <c r="C79" s="43"/>
      <c r="D79" s="43"/>
    </row>
    <row r="80" spans="1:4" ht="15">
      <c r="A80" s="43"/>
      <c r="B80" s="43"/>
      <c r="C80" s="43"/>
      <c r="D80" s="43"/>
    </row>
    <row r="81" spans="1:4" ht="15">
      <c r="A81" s="43"/>
      <c r="B81" s="43"/>
      <c r="C81" s="43"/>
      <c r="D81" s="43"/>
    </row>
    <row r="82" spans="1:4" ht="15">
      <c r="A82" s="43"/>
      <c r="B82" s="43"/>
      <c r="C82" s="43"/>
      <c r="D82" s="43"/>
    </row>
    <row r="83" spans="1:4" ht="15">
      <c r="A83" s="43"/>
      <c r="B83" s="43"/>
      <c r="C83" s="43"/>
      <c r="D83" s="43"/>
    </row>
    <row r="84" spans="1:4" ht="15">
      <c r="A84" s="43"/>
      <c r="B84" s="43"/>
      <c r="C84" s="43"/>
      <c r="D84" s="43"/>
    </row>
    <row r="85" spans="1:4" ht="15">
      <c r="A85" s="43"/>
      <c r="B85" s="43"/>
      <c r="C85" s="43"/>
      <c r="D85" s="43"/>
    </row>
  </sheetData>
  <sheetProtection/>
  <mergeCells count="3">
    <mergeCell ref="A24:D24"/>
    <mergeCell ref="A55:D55"/>
    <mergeCell ref="A3:D3"/>
  </mergeCells>
  <printOptions/>
  <pageMargins left="0.75" right="0.75" top="0.75" bottom="0.75" header="0.5" footer="0.5"/>
  <pageSetup horizontalDpi="1200" verticalDpi="1200" orientation="portrait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2.57421875" style="43" customWidth="1"/>
    <col min="2" max="2" width="34.28125" style="43" customWidth="1"/>
    <col min="3" max="3" width="19.28125" style="43" customWidth="1"/>
    <col min="4" max="4" width="20.421875" style="43" customWidth="1"/>
    <col min="5" max="16384" width="9.140625" style="43" customWidth="1"/>
  </cols>
  <sheetData>
    <row r="1" ht="15">
      <c r="A1" s="87" t="s">
        <v>208</v>
      </c>
    </row>
    <row r="2" ht="15">
      <c r="A2" s="87"/>
    </row>
    <row r="3" spans="1:4" ht="15">
      <c r="A3" s="34" t="s">
        <v>775</v>
      </c>
      <c r="B3" s="35" t="s">
        <v>617</v>
      </c>
      <c r="C3" s="77" t="s">
        <v>1</v>
      </c>
      <c r="D3" s="77" t="s">
        <v>26</v>
      </c>
    </row>
    <row r="4" spans="1:4" ht="15">
      <c r="A4" s="35">
        <v>1</v>
      </c>
      <c r="B4" s="35">
        <v>2</v>
      </c>
      <c r="C4" s="35">
        <v>3</v>
      </c>
      <c r="D4" s="35">
        <v>4</v>
      </c>
    </row>
    <row r="5" spans="1:4" ht="15">
      <c r="A5" s="23" t="s">
        <v>209</v>
      </c>
      <c r="B5" s="33" t="s">
        <v>212</v>
      </c>
      <c r="C5" s="36">
        <v>0</v>
      </c>
      <c r="D5" s="36">
        <v>0</v>
      </c>
    </row>
    <row r="6" spans="1:4" ht="30">
      <c r="A6" s="23" t="s">
        <v>210</v>
      </c>
      <c r="B6" s="177" t="s">
        <v>850</v>
      </c>
      <c r="C6" s="36">
        <v>96215</v>
      </c>
      <c r="D6" s="36">
        <f>36560+612000</f>
        <v>648560</v>
      </c>
    </row>
    <row r="7" spans="1:4" ht="21.75" customHeight="1">
      <c r="A7" s="23" t="s">
        <v>211</v>
      </c>
      <c r="B7" s="33" t="s">
        <v>213</v>
      </c>
      <c r="C7" s="36"/>
      <c r="D7" s="36"/>
    </row>
    <row r="8" spans="1:4" ht="21.75" customHeight="1">
      <c r="A8" s="23"/>
      <c r="B8" s="33"/>
      <c r="C8" s="36"/>
      <c r="D8" s="36"/>
    </row>
    <row r="9" spans="1:4" ht="21.75" customHeight="1">
      <c r="A9" s="23"/>
      <c r="B9" s="107" t="s">
        <v>214</v>
      </c>
      <c r="C9" s="83">
        <f>SUM(C5:C8)</f>
        <v>96215</v>
      </c>
      <c r="D9" s="83">
        <f>SUM(D5:D8)</f>
        <v>648560</v>
      </c>
    </row>
    <row r="10" ht="15">
      <c r="A10" s="87"/>
    </row>
    <row r="11" ht="15">
      <c r="A11" s="87" t="s">
        <v>217</v>
      </c>
    </row>
    <row r="12" ht="15">
      <c r="A12" s="87"/>
    </row>
    <row r="13" spans="1:4" ht="15">
      <c r="A13" s="34" t="s">
        <v>775</v>
      </c>
      <c r="B13" s="35" t="s">
        <v>617</v>
      </c>
      <c r="C13" s="77" t="s">
        <v>1</v>
      </c>
      <c r="D13" s="77" t="s">
        <v>26</v>
      </c>
    </row>
    <row r="14" spans="1:4" ht="15">
      <c r="A14" s="35">
        <v>1</v>
      </c>
      <c r="B14" s="35">
        <v>2</v>
      </c>
      <c r="C14" s="35">
        <v>3</v>
      </c>
      <c r="D14" s="35">
        <v>4</v>
      </c>
    </row>
    <row r="15" spans="1:4" ht="15">
      <c r="A15" s="23" t="s">
        <v>218</v>
      </c>
      <c r="B15" s="33" t="s">
        <v>221</v>
      </c>
      <c r="C15" s="36"/>
      <c r="D15" s="36"/>
    </row>
    <row r="16" spans="1:4" ht="15">
      <c r="A16" s="23" t="s">
        <v>219</v>
      </c>
      <c r="B16" s="33" t="s">
        <v>222</v>
      </c>
      <c r="C16" s="36"/>
      <c r="D16" s="36"/>
    </row>
    <row r="17" spans="1:4" ht="15">
      <c r="A17" s="23" t="s">
        <v>220</v>
      </c>
      <c r="B17" s="33" t="s">
        <v>223</v>
      </c>
      <c r="C17" s="36"/>
      <c r="D17" s="36"/>
    </row>
    <row r="18" spans="1:4" ht="15">
      <c r="A18" s="23"/>
      <c r="B18" s="33"/>
      <c r="C18" s="36"/>
      <c r="D18" s="36"/>
    </row>
    <row r="19" spans="1:4" ht="30">
      <c r="A19" s="23"/>
      <c r="B19" s="65" t="s">
        <v>94</v>
      </c>
      <c r="C19" s="83">
        <f>SUM(C15:C18)</f>
        <v>0</v>
      </c>
      <c r="D19" s="83">
        <f>SUM(D15:D18)</f>
        <v>0</v>
      </c>
    </row>
    <row r="20" ht="15">
      <c r="A20" s="84"/>
    </row>
    <row r="21" ht="15">
      <c r="A21" s="87" t="s">
        <v>224</v>
      </c>
    </row>
    <row r="22" ht="15">
      <c r="A22" s="87"/>
    </row>
    <row r="23" spans="1:4" ht="15">
      <c r="A23" s="34" t="s">
        <v>775</v>
      </c>
      <c r="B23" s="35" t="s">
        <v>617</v>
      </c>
      <c r="C23" s="77" t="s">
        <v>1</v>
      </c>
      <c r="D23" s="77" t="s">
        <v>26</v>
      </c>
    </row>
    <row r="24" spans="1:4" ht="15">
      <c r="A24" s="35">
        <v>1</v>
      </c>
      <c r="B24" s="35">
        <v>2</v>
      </c>
      <c r="C24" s="35">
        <v>3</v>
      </c>
      <c r="D24" s="35">
        <v>4</v>
      </c>
    </row>
    <row r="25" spans="1:4" ht="18.75" customHeight="1">
      <c r="A25" s="23" t="s">
        <v>225</v>
      </c>
      <c r="B25" s="33" t="s">
        <v>230</v>
      </c>
      <c r="C25" s="36"/>
      <c r="D25" s="36"/>
    </row>
    <row r="26" spans="1:4" ht="15">
      <c r="A26" s="23" t="s">
        <v>226</v>
      </c>
      <c r="B26" s="33" t="s">
        <v>231</v>
      </c>
      <c r="C26" s="36"/>
      <c r="D26" s="36"/>
    </row>
    <row r="27" spans="1:4" ht="15">
      <c r="A27" s="23" t="s">
        <v>227</v>
      </c>
      <c r="B27" s="33" t="s">
        <v>232</v>
      </c>
      <c r="C27" s="36"/>
      <c r="D27" s="36"/>
    </row>
    <row r="28" spans="1:4" ht="15">
      <c r="A28" s="23" t="s">
        <v>228</v>
      </c>
      <c r="B28" s="33" t="s">
        <v>233</v>
      </c>
      <c r="C28" s="36"/>
      <c r="D28" s="36"/>
    </row>
    <row r="29" spans="1:4" ht="22.5" customHeight="1">
      <c r="A29" s="23" t="s">
        <v>229</v>
      </c>
      <c r="B29" s="33" t="s">
        <v>234</v>
      </c>
      <c r="C29" s="36"/>
      <c r="D29" s="36"/>
    </row>
    <row r="30" spans="1:4" ht="22.5" customHeight="1">
      <c r="A30" s="23"/>
      <c r="B30" s="33"/>
      <c r="C30" s="36"/>
      <c r="D30" s="36"/>
    </row>
    <row r="31" spans="1:4" ht="22.5" customHeight="1">
      <c r="A31" s="23"/>
      <c r="B31" s="65" t="s">
        <v>235</v>
      </c>
      <c r="C31" s="83">
        <f>SUM(C25:C30)</f>
        <v>0</v>
      </c>
      <c r="D31" s="83">
        <f>SUM(D25:D30)</f>
        <v>0</v>
      </c>
    </row>
    <row r="32" ht="15">
      <c r="A32" s="87"/>
    </row>
    <row r="33" ht="15">
      <c r="A33" s="56" t="s">
        <v>236</v>
      </c>
    </row>
    <row r="34" ht="15">
      <c r="A34" s="87"/>
    </row>
    <row r="35" spans="1:4" ht="15">
      <c r="A35" s="34" t="s">
        <v>775</v>
      </c>
      <c r="B35" s="35" t="s">
        <v>617</v>
      </c>
      <c r="C35" s="77" t="s">
        <v>1</v>
      </c>
      <c r="D35" s="77" t="s">
        <v>26</v>
      </c>
    </row>
    <row r="36" spans="1:4" ht="15">
      <c r="A36" s="35">
        <v>1</v>
      </c>
      <c r="B36" s="35">
        <v>2</v>
      </c>
      <c r="C36" s="35">
        <v>3</v>
      </c>
      <c r="D36" s="35">
        <v>4</v>
      </c>
    </row>
    <row r="37" spans="1:4" ht="15">
      <c r="A37" s="23" t="s">
        <v>237</v>
      </c>
      <c r="B37" s="33" t="s">
        <v>240</v>
      </c>
      <c r="C37" s="36"/>
      <c r="D37" s="36"/>
    </row>
    <row r="38" spans="1:4" ht="15">
      <c r="A38" s="23" t="s">
        <v>238</v>
      </c>
      <c r="B38" s="33" t="s">
        <v>241</v>
      </c>
      <c r="C38" s="36"/>
      <c r="D38" s="36"/>
    </row>
    <row r="39" spans="1:4" ht="15">
      <c r="A39" s="23" t="s">
        <v>239</v>
      </c>
      <c r="B39" s="33" t="s">
        <v>242</v>
      </c>
      <c r="C39" s="36">
        <v>17980</v>
      </c>
      <c r="D39" s="36">
        <v>694490</v>
      </c>
    </row>
    <row r="40" spans="1:4" ht="15">
      <c r="A40" s="23"/>
      <c r="B40" s="33"/>
      <c r="C40" s="36"/>
      <c r="D40" s="36"/>
    </row>
    <row r="41" spans="1:4" ht="15">
      <c r="A41" s="23"/>
      <c r="B41" s="65" t="s">
        <v>243</v>
      </c>
      <c r="C41" s="83">
        <f>SUM(C37:C40)</f>
        <v>17980</v>
      </c>
      <c r="D41" s="83">
        <f>SUM(D37:D40)</f>
        <v>694490</v>
      </c>
    </row>
    <row r="42" ht="15">
      <c r="A42" s="87"/>
    </row>
    <row r="43" ht="15">
      <c r="A43" s="87" t="s">
        <v>244</v>
      </c>
    </row>
    <row r="44" ht="15">
      <c r="A44" s="87"/>
    </row>
    <row r="45" spans="1:4" ht="15">
      <c r="A45" s="34" t="s">
        <v>775</v>
      </c>
      <c r="B45" s="35" t="s">
        <v>617</v>
      </c>
      <c r="C45" s="77" t="s">
        <v>1</v>
      </c>
      <c r="D45" s="77" t="s">
        <v>26</v>
      </c>
    </row>
    <row r="46" spans="1:4" ht="15">
      <c r="A46" s="35">
        <v>1</v>
      </c>
      <c r="B46" s="35">
        <v>2</v>
      </c>
      <c r="C46" s="35">
        <v>3</v>
      </c>
      <c r="D46" s="35">
        <v>4</v>
      </c>
    </row>
    <row r="47" spans="1:4" ht="15">
      <c r="A47" s="23"/>
      <c r="B47" s="31" t="s">
        <v>249</v>
      </c>
      <c r="C47" s="92"/>
      <c r="D47" s="92"/>
    </row>
    <row r="48" spans="1:4" ht="15">
      <c r="A48" s="23" t="s">
        <v>245</v>
      </c>
      <c r="B48" s="33" t="s">
        <v>250</v>
      </c>
      <c r="C48" s="92"/>
      <c r="D48" s="92"/>
    </row>
    <row r="49" spans="1:4" ht="15">
      <c r="A49" s="23" t="s">
        <v>246</v>
      </c>
      <c r="B49" s="33" t="s">
        <v>251</v>
      </c>
      <c r="C49" s="92"/>
      <c r="D49" s="92"/>
    </row>
    <row r="50" spans="1:4" ht="21" customHeight="1">
      <c r="A50" s="23" t="s">
        <v>247</v>
      </c>
      <c r="B50" s="33" t="s">
        <v>252</v>
      </c>
      <c r="C50" s="92"/>
      <c r="D50" s="92"/>
    </row>
    <row r="51" spans="1:4" ht="15">
      <c r="A51" s="23" t="s">
        <v>248</v>
      </c>
      <c r="B51" s="33" t="s">
        <v>253</v>
      </c>
      <c r="C51" s="92"/>
      <c r="D51" s="92"/>
    </row>
    <row r="52" spans="1:4" ht="15">
      <c r="A52" s="23"/>
      <c r="B52" s="59" t="s">
        <v>254</v>
      </c>
      <c r="C52" s="109">
        <f>SUM(C48:C51)</f>
        <v>0</v>
      </c>
      <c r="D52" s="109">
        <f>SUM(D48:D51)</f>
        <v>0</v>
      </c>
    </row>
    <row r="53" spans="1:4" ht="15">
      <c r="A53" s="23"/>
      <c r="B53" s="31" t="s">
        <v>258</v>
      </c>
      <c r="C53" s="109"/>
      <c r="D53" s="109"/>
    </row>
    <row r="54" spans="1:4" ht="15">
      <c r="A54" s="23" t="s">
        <v>255</v>
      </c>
      <c r="B54" s="33" t="s">
        <v>259</v>
      </c>
      <c r="C54" s="88"/>
      <c r="D54" s="88"/>
    </row>
    <row r="55" spans="1:4" ht="15">
      <c r="A55" s="23" t="s">
        <v>256</v>
      </c>
      <c r="B55" s="33" t="s">
        <v>260</v>
      </c>
      <c r="C55" s="88">
        <v>0</v>
      </c>
      <c r="D55" s="88">
        <v>0</v>
      </c>
    </row>
    <row r="56" spans="1:4" ht="15">
      <c r="A56" s="23" t="s">
        <v>257</v>
      </c>
      <c r="B56" s="33" t="s">
        <v>261</v>
      </c>
      <c r="C56" s="88"/>
      <c r="D56" s="88"/>
    </row>
    <row r="57" spans="1:4" ht="15">
      <c r="A57" s="23"/>
      <c r="B57" s="59" t="s">
        <v>262</v>
      </c>
      <c r="C57" s="109">
        <f>SUM(C53:C56)</f>
        <v>0</v>
      </c>
      <c r="D57" s="109">
        <f>SUM(D53:D56)</f>
        <v>0</v>
      </c>
    </row>
    <row r="58" spans="1:4" ht="25.5" customHeight="1">
      <c r="A58" s="23"/>
      <c r="B58" s="108" t="s">
        <v>263</v>
      </c>
      <c r="C58" s="90">
        <f>C52-C57</f>
        <v>0</v>
      </c>
      <c r="D58" s="90">
        <f>D52-D57</f>
        <v>0</v>
      </c>
    </row>
    <row r="59" ht="15">
      <c r="A59" s="84" t="s">
        <v>264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9.140625" defaultRowHeight="12.75"/>
  <cols>
    <col min="1" max="1" width="22.7109375" style="3" customWidth="1"/>
    <col min="2" max="2" width="18.8515625" style="3" customWidth="1"/>
    <col min="3" max="3" width="19.7109375" style="3" customWidth="1"/>
    <col min="4" max="5" width="19.57421875" style="3" customWidth="1"/>
    <col min="6" max="6" width="16.57421875" style="3" customWidth="1"/>
    <col min="7" max="7" width="20.28125" style="3" customWidth="1"/>
    <col min="8" max="8" width="17.7109375" style="3" bestFit="1" customWidth="1"/>
    <col min="9" max="16384" width="9.140625" style="3" customWidth="1"/>
  </cols>
  <sheetData>
    <row r="1" ht="15">
      <c r="A1" s="28" t="s">
        <v>265</v>
      </c>
    </row>
    <row r="2" ht="15">
      <c r="A2" s="2"/>
    </row>
    <row r="3" spans="1:7" ht="77.25" customHeight="1">
      <c r="A3" s="1" t="s">
        <v>266</v>
      </c>
      <c r="B3" s="1" t="s">
        <v>617</v>
      </c>
      <c r="C3" s="1" t="s">
        <v>310</v>
      </c>
      <c r="D3" s="1" t="s">
        <v>728</v>
      </c>
      <c r="E3" s="1" t="s">
        <v>311</v>
      </c>
      <c r="F3" s="1" t="s">
        <v>729</v>
      </c>
      <c r="G3" s="1" t="s">
        <v>312</v>
      </c>
    </row>
    <row r="4" spans="1:7" s="4" customFormat="1" ht="15">
      <c r="A4" s="1">
        <v>1</v>
      </c>
      <c r="B4" s="1">
        <v>2</v>
      </c>
      <c r="C4" s="1">
        <v>3</v>
      </c>
      <c r="D4" s="1">
        <v>4</v>
      </c>
      <c r="E4" s="1" t="s">
        <v>314</v>
      </c>
      <c r="F4" s="1">
        <v>6</v>
      </c>
      <c r="G4" s="1" t="s">
        <v>268</v>
      </c>
    </row>
    <row r="5" spans="1:7" ht="15">
      <c r="A5" s="5" t="s">
        <v>269</v>
      </c>
      <c r="B5" s="5" t="s">
        <v>271</v>
      </c>
      <c r="C5" s="6">
        <v>450869462.0572203</v>
      </c>
      <c r="D5" s="6">
        <v>0</v>
      </c>
      <c r="E5" s="7">
        <f>C5+D5</f>
        <v>450869462.0572203</v>
      </c>
      <c r="F5" s="6">
        <v>0</v>
      </c>
      <c r="G5" s="7">
        <f>E5-F5</f>
        <v>450869462.0572203</v>
      </c>
    </row>
    <row r="6" spans="1:7" ht="15">
      <c r="A6" s="1"/>
      <c r="B6" s="5"/>
      <c r="C6" s="7"/>
      <c r="D6" s="7"/>
      <c r="E6" s="7"/>
      <c r="F6" s="7"/>
      <c r="G6" s="7"/>
    </row>
    <row r="7" spans="1:7" ht="30">
      <c r="A7" s="5" t="s">
        <v>270</v>
      </c>
      <c r="B7" s="5" t="s">
        <v>813</v>
      </c>
      <c r="C7" s="6"/>
      <c r="D7" s="6">
        <f>'B-11'!D22</f>
        <v>36239840</v>
      </c>
      <c r="E7" s="7">
        <f>C7+D7</f>
        <v>36239840</v>
      </c>
      <c r="F7" s="7">
        <f>'IE'!D31</f>
        <v>-41134830.61726229</v>
      </c>
      <c r="G7" s="7">
        <f>E7+F7</f>
        <v>-4894990.617262289</v>
      </c>
    </row>
    <row r="8" spans="1:9" ht="30">
      <c r="A8" s="5"/>
      <c r="B8" s="1" t="s">
        <v>272</v>
      </c>
      <c r="C8" s="7">
        <f>SUM(C5:C7)</f>
        <v>450869462.0572203</v>
      </c>
      <c r="D8" s="7">
        <f>SUM(D5:D7)</f>
        <v>36239840</v>
      </c>
      <c r="E8" s="7">
        <f>SUM(E5:E7)</f>
        <v>487109302.0572203</v>
      </c>
      <c r="F8" s="7">
        <f>SUM(F5:F7)</f>
        <v>-41134830.61726229</v>
      </c>
      <c r="G8" s="7">
        <f>SUM(G5:G7)</f>
        <v>445974471.439958</v>
      </c>
      <c r="H8" s="8">
        <f>G8-'BS'!D8</f>
        <v>0</v>
      </c>
      <c r="I8" s="8"/>
    </row>
    <row r="9" ht="15">
      <c r="A9" s="2"/>
    </row>
    <row r="10" ht="15">
      <c r="A10" s="2"/>
    </row>
    <row r="11" ht="15">
      <c r="A11" s="27" t="s">
        <v>273</v>
      </c>
    </row>
    <row r="12" ht="15">
      <c r="A12" s="28" t="s">
        <v>274</v>
      </c>
    </row>
    <row r="13" spans="1:2" ht="15">
      <c r="A13" s="246" t="s">
        <v>275</v>
      </c>
      <c r="B13" s="246"/>
    </row>
    <row r="14" spans="1:8" ht="12.75" customHeight="1">
      <c r="A14" s="9" t="s">
        <v>617</v>
      </c>
      <c r="B14" s="10" t="s">
        <v>276</v>
      </c>
      <c r="C14" s="10" t="s">
        <v>276</v>
      </c>
      <c r="D14" s="10" t="s">
        <v>276</v>
      </c>
      <c r="E14" s="10" t="s">
        <v>276</v>
      </c>
      <c r="F14" s="10" t="s">
        <v>276</v>
      </c>
      <c r="G14" s="10" t="s">
        <v>282</v>
      </c>
      <c r="H14" s="10" t="s">
        <v>284</v>
      </c>
    </row>
    <row r="15" spans="1:8" ht="12.75" customHeight="1">
      <c r="A15" s="11"/>
      <c r="B15" s="12" t="s">
        <v>277</v>
      </c>
      <c r="C15" s="12" t="s">
        <v>278</v>
      </c>
      <c r="D15" s="12" t="s">
        <v>279</v>
      </c>
      <c r="E15" s="12" t="s">
        <v>280</v>
      </c>
      <c r="F15" s="12" t="s">
        <v>281</v>
      </c>
      <c r="G15" s="12" t="s">
        <v>283</v>
      </c>
      <c r="H15" s="12" t="s">
        <v>285</v>
      </c>
    </row>
    <row r="16" spans="1:8" ht="12" customHeight="1">
      <c r="A16" s="11"/>
      <c r="B16" s="13"/>
      <c r="C16" s="13"/>
      <c r="D16" s="13"/>
      <c r="E16" s="13"/>
      <c r="F16" s="13"/>
      <c r="G16" s="12"/>
      <c r="H16" s="12" t="s">
        <v>286</v>
      </c>
    </row>
    <row r="17" spans="1:8" ht="13.5" customHeight="1" hidden="1" thickBot="1">
      <c r="A17" s="11"/>
      <c r="B17" s="13"/>
      <c r="C17" s="13"/>
      <c r="D17" s="13"/>
      <c r="E17" s="13"/>
      <c r="F17" s="13"/>
      <c r="G17" s="13"/>
      <c r="H17" s="12"/>
    </row>
    <row r="18" spans="1:8" ht="15">
      <c r="A18" s="75" t="s">
        <v>266</v>
      </c>
      <c r="B18" s="76"/>
      <c r="C18" s="76"/>
      <c r="D18" s="76"/>
      <c r="E18" s="76"/>
      <c r="F18" s="76"/>
      <c r="G18" s="76"/>
      <c r="H18" s="76"/>
    </row>
    <row r="19" spans="1:8" ht="29.25" customHeight="1">
      <c r="A19" s="11" t="s">
        <v>287</v>
      </c>
      <c r="B19" s="14"/>
      <c r="C19" s="14"/>
      <c r="D19" s="14"/>
      <c r="E19" s="14"/>
      <c r="F19" s="14"/>
      <c r="G19" s="14"/>
      <c r="H19" s="14"/>
    </row>
    <row r="20" spans="1:8" ht="39.75" customHeight="1">
      <c r="A20" s="11" t="s">
        <v>288</v>
      </c>
      <c r="B20" s="14"/>
      <c r="C20" s="14"/>
      <c r="D20" s="14"/>
      <c r="E20" s="14"/>
      <c r="F20" s="14"/>
      <c r="G20" s="14"/>
      <c r="H20" s="14"/>
    </row>
    <row r="21" spans="1:8" ht="37.5" customHeight="1">
      <c r="A21" s="11" t="s">
        <v>289</v>
      </c>
      <c r="B21" s="14"/>
      <c r="C21" s="14"/>
      <c r="D21" s="14"/>
      <c r="E21" s="14"/>
      <c r="F21" s="14"/>
      <c r="G21" s="14"/>
      <c r="H21" s="14"/>
    </row>
    <row r="22" spans="1:8" ht="38.25" customHeight="1">
      <c r="A22" s="11" t="s">
        <v>290</v>
      </c>
      <c r="B22" s="15"/>
      <c r="C22" s="14"/>
      <c r="D22" s="14"/>
      <c r="E22" s="14"/>
      <c r="F22" s="14"/>
      <c r="G22" s="14"/>
      <c r="H22" s="14"/>
    </row>
    <row r="23" spans="1:8" ht="16.5" customHeight="1">
      <c r="A23" s="11" t="s">
        <v>703</v>
      </c>
      <c r="B23" s="14"/>
      <c r="C23" s="14"/>
      <c r="D23" s="14"/>
      <c r="E23" s="14"/>
      <c r="F23" s="14"/>
      <c r="G23" s="14"/>
      <c r="H23" s="14"/>
    </row>
    <row r="24" spans="1:8" ht="54" customHeight="1">
      <c r="A24" s="11" t="s">
        <v>291</v>
      </c>
      <c r="B24" s="15"/>
      <c r="C24" s="14"/>
      <c r="D24" s="14"/>
      <c r="E24" s="14"/>
      <c r="F24" s="14"/>
      <c r="G24" s="14"/>
      <c r="H24" s="14"/>
    </row>
    <row r="25" spans="1:8" ht="56.25" customHeight="1">
      <c r="A25" s="16" t="s">
        <v>292</v>
      </c>
      <c r="B25" s="14"/>
      <c r="C25" s="14"/>
      <c r="D25" s="14"/>
      <c r="E25" s="14"/>
      <c r="F25" s="14"/>
      <c r="G25" s="14"/>
      <c r="H25" s="14"/>
    </row>
    <row r="26" spans="1:8" ht="34.5" customHeight="1">
      <c r="A26" s="11" t="s">
        <v>293</v>
      </c>
      <c r="B26" s="14"/>
      <c r="C26" s="14"/>
      <c r="D26" s="14"/>
      <c r="E26" s="14"/>
      <c r="F26" s="14"/>
      <c r="G26" s="14"/>
      <c r="H26" s="14"/>
    </row>
    <row r="27" spans="1:8" ht="18.75" customHeight="1">
      <c r="A27" s="19" t="s">
        <v>294</v>
      </c>
      <c r="B27" s="21">
        <f>SUM(B19:B26)</f>
        <v>0</v>
      </c>
      <c r="C27" s="21">
        <f aca="true" t="shared" si="0" ref="C27:H27">SUM(C19:C26)</f>
        <v>0</v>
      </c>
      <c r="D27" s="21">
        <f t="shared" si="0"/>
        <v>0</v>
      </c>
      <c r="E27" s="21">
        <f t="shared" si="0"/>
        <v>0</v>
      </c>
      <c r="F27" s="21">
        <f t="shared" si="0"/>
        <v>0</v>
      </c>
      <c r="G27" s="21">
        <f t="shared" si="0"/>
        <v>0</v>
      </c>
      <c r="H27" s="7">
        <f t="shared" si="0"/>
        <v>0</v>
      </c>
    </row>
    <row r="28" spans="1:8" ht="20.25" customHeight="1">
      <c r="A28" s="11" t="s">
        <v>295</v>
      </c>
      <c r="B28" s="14">
        <f>B27+B19</f>
        <v>0</v>
      </c>
      <c r="C28" s="14">
        <f aca="true" t="shared" si="1" ref="C28:H28">C27+C19</f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</row>
    <row r="29" spans="1:8" ht="30.75" customHeight="1">
      <c r="A29" s="11" t="s">
        <v>296</v>
      </c>
      <c r="B29" s="14"/>
      <c r="C29" s="14"/>
      <c r="D29" s="14"/>
      <c r="E29" s="14"/>
      <c r="F29" s="14"/>
      <c r="G29" s="14"/>
      <c r="H29" s="14"/>
    </row>
    <row r="30" spans="1:8" ht="33.75" customHeight="1">
      <c r="A30" s="17" t="s">
        <v>297</v>
      </c>
      <c r="B30" s="18"/>
      <c r="C30" s="18"/>
      <c r="D30" s="18"/>
      <c r="E30" s="18"/>
      <c r="F30" s="18"/>
      <c r="G30" s="18"/>
      <c r="H30" s="18"/>
    </row>
    <row r="31" spans="1:8" ht="15">
      <c r="A31" s="11" t="s">
        <v>298</v>
      </c>
      <c r="B31" s="14"/>
      <c r="C31" s="14"/>
      <c r="D31" s="14"/>
      <c r="E31" s="14"/>
      <c r="F31" s="14"/>
      <c r="G31" s="14"/>
      <c r="H31" s="14"/>
    </row>
    <row r="32" spans="1:8" ht="15">
      <c r="A32" s="11" t="s">
        <v>811</v>
      </c>
      <c r="B32" s="14"/>
      <c r="C32" s="14"/>
      <c r="D32" s="14"/>
      <c r="E32" s="14"/>
      <c r="F32" s="14"/>
      <c r="G32" s="14"/>
      <c r="H32" s="14"/>
    </row>
    <row r="33" spans="1:8" ht="15">
      <c r="A33" s="26" t="s">
        <v>299</v>
      </c>
      <c r="B33" s="14">
        <f>B32+B31</f>
        <v>0</v>
      </c>
      <c r="C33" s="14">
        <f aca="true" t="shared" si="2" ref="C33:H33">C32+C31</f>
        <v>0</v>
      </c>
      <c r="D33" s="14">
        <f t="shared" si="2"/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</row>
    <row r="34" spans="1:8" ht="15">
      <c r="A34" s="74"/>
      <c r="B34" s="14"/>
      <c r="C34" s="14"/>
      <c r="D34" s="14"/>
      <c r="E34" s="14"/>
      <c r="F34" s="14"/>
      <c r="G34" s="14"/>
      <c r="H34" s="20"/>
    </row>
    <row r="35" spans="1:8" ht="30">
      <c r="A35" s="11" t="s">
        <v>300</v>
      </c>
      <c r="B35" s="15"/>
      <c r="C35" s="14"/>
      <c r="D35" s="14"/>
      <c r="E35" s="14"/>
      <c r="F35" s="14"/>
      <c r="G35" s="14"/>
      <c r="H35" s="14"/>
    </row>
    <row r="36" spans="1:8" ht="30">
      <c r="A36" s="11" t="s">
        <v>301</v>
      </c>
      <c r="B36" s="14"/>
      <c r="C36" s="14"/>
      <c r="D36" s="14"/>
      <c r="E36" s="14"/>
      <c r="F36" s="14"/>
      <c r="G36" s="14"/>
      <c r="H36" s="14"/>
    </row>
    <row r="37" spans="1:8" ht="15">
      <c r="A37" s="11" t="s">
        <v>302</v>
      </c>
      <c r="B37" s="14"/>
      <c r="C37" s="14"/>
      <c r="D37" s="14"/>
      <c r="E37" s="14"/>
      <c r="F37" s="14"/>
      <c r="G37" s="14"/>
      <c r="H37" s="14"/>
    </row>
    <row r="38" spans="1:8" ht="30">
      <c r="A38" s="11" t="s">
        <v>303</v>
      </c>
      <c r="B38" s="14"/>
      <c r="C38" s="14"/>
      <c r="D38" s="14"/>
      <c r="E38" s="14"/>
      <c r="F38" s="14"/>
      <c r="G38" s="14"/>
      <c r="H38" s="14"/>
    </row>
    <row r="39" spans="1:8" ht="15">
      <c r="A39" s="11" t="s">
        <v>299</v>
      </c>
      <c r="B39" s="14">
        <f>SUM(B36:B38)</f>
        <v>0</v>
      </c>
      <c r="C39" s="14">
        <f aca="true" t="shared" si="3" ref="C39:H39">SUM(C36:C38)</f>
        <v>0</v>
      </c>
      <c r="D39" s="14">
        <f t="shared" si="3"/>
        <v>0</v>
      </c>
      <c r="E39" s="14">
        <f t="shared" si="3"/>
        <v>0</v>
      </c>
      <c r="F39" s="14">
        <f t="shared" si="3"/>
        <v>0</v>
      </c>
      <c r="G39" s="14">
        <f t="shared" si="3"/>
        <v>0</v>
      </c>
      <c r="H39" s="14">
        <f t="shared" si="3"/>
        <v>0</v>
      </c>
    </row>
    <row r="40" spans="1:8" ht="15">
      <c r="A40" s="11" t="s">
        <v>304</v>
      </c>
      <c r="B40" s="14"/>
      <c r="C40" s="14"/>
      <c r="D40" s="14"/>
      <c r="E40" s="14"/>
      <c r="F40" s="14"/>
      <c r="G40" s="14"/>
      <c r="H40" s="14"/>
    </row>
    <row r="41" spans="1:8" ht="45">
      <c r="A41" s="11" t="s">
        <v>305</v>
      </c>
      <c r="B41" s="15"/>
      <c r="C41" s="14"/>
      <c r="D41" s="14"/>
      <c r="E41" s="14"/>
      <c r="F41" s="14"/>
      <c r="G41" s="14"/>
      <c r="H41" s="14"/>
    </row>
    <row r="42" spans="1:8" ht="45">
      <c r="A42" s="11" t="s">
        <v>306</v>
      </c>
      <c r="B42" s="14"/>
      <c r="C42" s="14"/>
      <c r="D42" s="14"/>
      <c r="E42" s="14"/>
      <c r="F42" s="14"/>
      <c r="G42" s="14"/>
      <c r="H42" s="14"/>
    </row>
    <row r="43" spans="1:8" ht="30">
      <c r="A43" s="11" t="s">
        <v>307</v>
      </c>
      <c r="B43" s="15"/>
      <c r="C43" s="14"/>
      <c r="D43" s="14"/>
      <c r="E43" s="14"/>
      <c r="F43" s="14"/>
      <c r="G43" s="14"/>
      <c r="H43" s="14"/>
    </row>
    <row r="44" spans="1:8" ht="15">
      <c r="A44" s="11" t="s">
        <v>299</v>
      </c>
      <c r="B44" s="14">
        <f>SUM(B35:B43)</f>
        <v>0</v>
      </c>
      <c r="C44" s="14">
        <f aca="true" t="shared" si="4" ref="C44:H44">SUM(C35:C43)</f>
        <v>0</v>
      </c>
      <c r="D44" s="14">
        <f t="shared" si="4"/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  <c r="H44" s="14">
        <f t="shared" si="4"/>
        <v>0</v>
      </c>
    </row>
    <row r="45" spans="1:8" ht="15">
      <c r="A45" s="11" t="s">
        <v>308</v>
      </c>
      <c r="B45" s="14">
        <f>-B44+B33+B39</f>
        <v>0</v>
      </c>
      <c r="C45" s="14">
        <f aca="true" t="shared" si="5" ref="C45:H45">-C44+C33+C39</f>
        <v>0</v>
      </c>
      <c r="D45" s="14">
        <f t="shared" si="5"/>
        <v>0</v>
      </c>
      <c r="E45" s="14">
        <f t="shared" si="5"/>
        <v>0</v>
      </c>
      <c r="F45" s="14">
        <f t="shared" si="5"/>
        <v>0</v>
      </c>
      <c r="G45" s="14">
        <f t="shared" si="5"/>
        <v>0</v>
      </c>
      <c r="H45" s="14">
        <f t="shared" si="5"/>
        <v>0</v>
      </c>
    </row>
    <row r="46" spans="1:8" ht="30">
      <c r="A46" s="5" t="s">
        <v>816</v>
      </c>
      <c r="B46" s="78">
        <f>B28-B45</f>
        <v>0</v>
      </c>
      <c r="C46" s="78">
        <f aca="true" t="shared" si="6" ref="C46:H46">C28-C45</f>
        <v>0</v>
      </c>
      <c r="D46" s="78">
        <f t="shared" si="6"/>
        <v>0</v>
      </c>
      <c r="E46" s="78">
        <f t="shared" si="6"/>
        <v>0</v>
      </c>
      <c r="F46" s="78">
        <f t="shared" si="6"/>
        <v>0</v>
      </c>
      <c r="G46" s="78">
        <f t="shared" si="6"/>
        <v>0</v>
      </c>
      <c r="H46" s="78">
        <f t="shared" si="6"/>
        <v>0</v>
      </c>
    </row>
    <row r="47" spans="1:8" ht="30">
      <c r="A47" s="17" t="s">
        <v>309</v>
      </c>
      <c r="B47" s="22"/>
      <c r="C47" s="18"/>
      <c r="D47" s="18"/>
      <c r="E47" s="18"/>
      <c r="F47" s="18"/>
      <c r="G47" s="18"/>
      <c r="H47" s="18">
        <f>SUM(B46:H46)</f>
        <v>0</v>
      </c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</sheetData>
  <sheetProtection/>
  <mergeCells count="1">
    <mergeCell ref="A13:B13"/>
  </mergeCells>
  <printOptions/>
  <pageMargins left="0.708661417322835" right="0.511811023622047" top="0.748031496062992" bottom="0.748031496062992" header="0.236220472440945" footer="0.236220472440945"/>
  <pageSetup horizontalDpi="600" verticalDpi="600" orientation="portrait" scale="61" r:id="rId1"/>
  <rowBreaks count="2" manualBreakCount="2">
    <brk id="10" max="255" man="1"/>
    <brk id="48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2.7109375" style="3" customWidth="1"/>
    <col min="2" max="2" width="22.00390625" style="3" customWidth="1"/>
    <col min="3" max="3" width="18.7109375" style="3" customWidth="1"/>
    <col min="4" max="4" width="16.57421875" style="3" customWidth="1"/>
    <col min="5" max="5" width="16.421875" style="3" customWidth="1"/>
    <col min="6" max="6" width="12.140625" style="3" customWidth="1"/>
    <col min="7" max="7" width="16.57421875" style="3" customWidth="1"/>
    <col min="8" max="8" width="14.28125" style="3" bestFit="1" customWidth="1"/>
    <col min="9" max="16384" width="9.140625" style="3" customWidth="1"/>
  </cols>
  <sheetData>
    <row r="1" ht="15">
      <c r="A1" s="27" t="s">
        <v>313</v>
      </c>
    </row>
    <row r="2" spans="1:7" ht="45">
      <c r="A2" s="34" t="s">
        <v>266</v>
      </c>
      <c r="B2" s="34" t="s">
        <v>617</v>
      </c>
      <c r="C2" s="77" t="s">
        <v>581</v>
      </c>
      <c r="D2" s="77" t="s">
        <v>582</v>
      </c>
      <c r="E2" s="77" t="s">
        <v>311</v>
      </c>
      <c r="F2" s="77" t="s">
        <v>583</v>
      </c>
      <c r="G2" s="77" t="s">
        <v>312</v>
      </c>
    </row>
    <row r="3" spans="1:7" ht="15">
      <c r="A3" s="35">
        <v>1</v>
      </c>
      <c r="B3" s="35">
        <v>2</v>
      </c>
      <c r="C3" s="35">
        <v>3</v>
      </c>
      <c r="D3" s="35">
        <v>4</v>
      </c>
      <c r="E3" s="35" t="s">
        <v>819</v>
      </c>
      <c r="F3" s="35">
        <v>6</v>
      </c>
      <c r="G3" s="35" t="s">
        <v>268</v>
      </c>
    </row>
    <row r="4" spans="1:7" ht="18.75" customHeight="1">
      <c r="A4" s="33" t="s">
        <v>315</v>
      </c>
      <c r="B4" s="33" t="s">
        <v>322</v>
      </c>
      <c r="C4" s="36"/>
      <c r="D4" s="36"/>
      <c r="E4" s="25">
        <f>C4+D4</f>
        <v>0</v>
      </c>
      <c r="F4" s="36"/>
      <c r="G4" s="25">
        <f>E4-F4</f>
        <v>0</v>
      </c>
    </row>
    <row r="5" spans="1:7" ht="15">
      <c r="A5" s="33" t="s">
        <v>316</v>
      </c>
      <c r="B5" s="33" t="s">
        <v>323</v>
      </c>
      <c r="C5" s="36"/>
      <c r="D5" s="36"/>
      <c r="E5" s="25">
        <f aca="true" t="shared" si="0" ref="E5:E10">C5+D5</f>
        <v>0</v>
      </c>
      <c r="F5" s="36"/>
      <c r="G5" s="25">
        <f aca="true" t="shared" si="1" ref="G5:G10">E5-F5</f>
        <v>0</v>
      </c>
    </row>
    <row r="6" spans="1:7" ht="30" customHeight="1">
      <c r="A6" s="33" t="s">
        <v>317</v>
      </c>
      <c r="B6" s="33" t="s">
        <v>324</v>
      </c>
      <c r="C6" s="36"/>
      <c r="D6" s="36"/>
      <c r="E6" s="25">
        <f t="shared" si="0"/>
        <v>0</v>
      </c>
      <c r="F6" s="36"/>
      <c r="G6" s="25">
        <f t="shared" si="1"/>
        <v>0</v>
      </c>
    </row>
    <row r="7" spans="1:7" ht="18" customHeight="1">
      <c r="A7" s="33" t="s">
        <v>318</v>
      </c>
      <c r="B7" s="33" t="s">
        <v>325</v>
      </c>
      <c r="C7" s="36"/>
      <c r="D7" s="36"/>
      <c r="E7" s="25">
        <f t="shared" si="0"/>
        <v>0</v>
      </c>
      <c r="F7" s="36"/>
      <c r="G7" s="25">
        <f t="shared" si="1"/>
        <v>0</v>
      </c>
    </row>
    <row r="8" spans="1:7" ht="15">
      <c r="A8" s="33" t="s">
        <v>319</v>
      </c>
      <c r="B8" s="33" t="s">
        <v>326</v>
      </c>
      <c r="C8" s="36"/>
      <c r="D8" s="36"/>
      <c r="E8" s="25">
        <f t="shared" si="0"/>
        <v>0</v>
      </c>
      <c r="F8" s="36"/>
      <c r="G8" s="25">
        <f t="shared" si="1"/>
        <v>0</v>
      </c>
    </row>
    <row r="9" spans="1:7" ht="15">
      <c r="A9" s="33" t="s">
        <v>320</v>
      </c>
      <c r="B9" s="33" t="s">
        <v>327</v>
      </c>
      <c r="C9" s="36"/>
      <c r="D9" s="36"/>
      <c r="E9" s="25">
        <f t="shared" si="0"/>
        <v>0</v>
      </c>
      <c r="F9" s="36"/>
      <c r="G9" s="25">
        <f t="shared" si="1"/>
        <v>0</v>
      </c>
    </row>
    <row r="10" spans="1:7" ht="18" customHeight="1">
      <c r="A10" s="33" t="s">
        <v>321</v>
      </c>
      <c r="B10" s="33" t="s">
        <v>328</v>
      </c>
      <c r="C10" s="36"/>
      <c r="D10" s="36"/>
      <c r="E10" s="25">
        <f t="shared" si="0"/>
        <v>0</v>
      </c>
      <c r="F10" s="36"/>
      <c r="G10" s="25">
        <f t="shared" si="1"/>
        <v>0</v>
      </c>
    </row>
    <row r="11" spans="1:7" ht="15">
      <c r="A11" s="33"/>
      <c r="B11" s="31" t="s">
        <v>329</v>
      </c>
      <c r="C11" s="30">
        <f>SUM(C4:C10)</f>
        <v>0</v>
      </c>
      <c r="D11" s="30">
        <f>SUM(D4:D10)</f>
        <v>0</v>
      </c>
      <c r="E11" s="30">
        <f>SUM(E4:E10)</f>
        <v>0</v>
      </c>
      <c r="F11" s="30">
        <f>SUM(F4:F10)</f>
        <v>0</v>
      </c>
      <c r="G11" s="30">
        <f>SUM(G4:G10)</f>
        <v>0</v>
      </c>
    </row>
    <row r="12" spans="1:7" ht="15">
      <c r="A12" s="33"/>
      <c r="B12" s="31"/>
      <c r="C12" s="25"/>
      <c r="D12" s="25"/>
      <c r="E12" s="25"/>
      <c r="F12" s="25"/>
      <c r="G12" s="25"/>
    </row>
    <row r="13" ht="15">
      <c r="A13" s="28" t="s">
        <v>817</v>
      </c>
    </row>
    <row r="14" spans="1:8" ht="15">
      <c r="A14" s="247" t="s">
        <v>617</v>
      </c>
      <c r="B14" s="48" t="s">
        <v>330</v>
      </c>
      <c r="C14" s="51" t="s">
        <v>330</v>
      </c>
      <c r="D14" s="44" t="s">
        <v>330</v>
      </c>
      <c r="E14" s="44" t="s">
        <v>336</v>
      </c>
      <c r="F14" s="44" t="s">
        <v>336</v>
      </c>
      <c r="G14" s="44" t="s">
        <v>330</v>
      </c>
      <c r="H14" s="47" t="s">
        <v>811</v>
      </c>
    </row>
    <row r="15" spans="1:8" ht="15">
      <c r="A15" s="247"/>
      <c r="B15" s="37" t="s">
        <v>331</v>
      </c>
      <c r="C15" s="52" t="s">
        <v>333</v>
      </c>
      <c r="D15" s="50" t="s">
        <v>334</v>
      </c>
      <c r="E15" s="50" t="s">
        <v>337</v>
      </c>
      <c r="F15" s="50" t="s">
        <v>337</v>
      </c>
      <c r="G15" s="50" t="s">
        <v>341</v>
      </c>
      <c r="H15" s="54"/>
    </row>
    <row r="16" spans="1:8" ht="15">
      <c r="A16" s="247"/>
      <c r="B16" s="37" t="s">
        <v>332</v>
      </c>
      <c r="C16" s="52" t="s">
        <v>332</v>
      </c>
      <c r="D16" s="50" t="s">
        <v>332</v>
      </c>
      <c r="E16" s="50" t="s">
        <v>338</v>
      </c>
      <c r="F16" s="50" t="s">
        <v>339</v>
      </c>
      <c r="G16" s="50" t="s">
        <v>342</v>
      </c>
      <c r="H16" s="54"/>
    </row>
    <row r="17" spans="1:8" ht="15">
      <c r="A17" s="247"/>
      <c r="B17" s="49"/>
      <c r="C17" s="53"/>
      <c r="D17" s="46" t="s">
        <v>335</v>
      </c>
      <c r="E17" s="46" t="s">
        <v>204</v>
      </c>
      <c r="F17" s="46" t="s">
        <v>340</v>
      </c>
      <c r="G17" s="45"/>
      <c r="H17" s="55"/>
    </row>
    <row r="18" spans="1:8" ht="15">
      <c r="A18" s="151" t="s">
        <v>266</v>
      </c>
      <c r="B18" s="31"/>
      <c r="C18" s="31"/>
      <c r="D18" s="31"/>
      <c r="E18" s="31"/>
      <c r="F18" s="31"/>
      <c r="G18" s="31"/>
      <c r="H18" s="152"/>
    </row>
    <row r="19" spans="1:11" ht="15">
      <c r="A19" s="151" t="s">
        <v>287</v>
      </c>
      <c r="B19" s="38"/>
      <c r="C19" s="38">
        <v>157065785.94</v>
      </c>
      <c r="D19" s="38"/>
      <c r="E19" s="38"/>
      <c r="F19" s="38"/>
      <c r="G19" s="38"/>
      <c r="H19" s="153"/>
      <c r="K19" s="3" t="s">
        <v>827</v>
      </c>
    </row>
    <row r="20" spans="1:8" ht="30">
      <c r="A20" s="151" t="s">
        <v>343</v>
      </c>
      <c r="B20" s="39"/>
      <c r="C20" s="39"/>
      <c r="D20" s="39"/>
      <c r="E20" s="39"/>
      <c r="F20" s="39"/>
      <c r="G20" s="39"/>
      <c r="H20" s="71"/>
    </row>
    <row r="21" spans="1:8" ht="30">
      <c r="A21" s="19" t="s">
        <v>344</v>
      </c>
      <c r="B21" s="38"/>
      <c r="C21" s="38">
        <v>63159646</v>
      </c>
      <c r="D21" s="38"/>
      <c r="E21" s="40"/>
      <c r="F21" s="38"/>
      <c r="G21" s="38"/>
      <c r="H21" s="153"/>
    </row>
    <row r="22" spans="1:8" ht="45">
      <c r="A22" s="19" t="s">
        <v>345</v>
      </c>
      <c r="B22" s="39"/>
      <c r="C22" s="39"/>
      <c r="D22" s="39"/>
      <c r="E22" s="39"/>
      <c r="F22" s="39"/>
      <c r="G22" s="39"/>
      <c r="H22" s="71"/>
    </row>
    <row r="23" spans="1:8" ht="30">
      <c r="A23" s="19" t="s">
        <v>346</v>
      </c>
      <c r="B23" s="39"/>
      <c r="C23" s="39"/>
      <c r="D23" s="39"/>
      <c r="E23" s="39"/>
      <c r="F23" s="39"/>
      <c r="G23" s="39"/>
      <c r="H23" s="71"/>
    </row>
    <row r="24" spans="1:8" ht="45">
      <c r="A24" s="19" t="s">
        <v>347</v>
      </c>
      <c r="B24" s="39"/>
      <c r="C24" s="39"/>
      <c r="D24" s="39"/>
      <c r="E24" s="39"/>
      <c r="F24" s="39"/>
      <c r="G24" s="39"/>
      <c r="H24" s="71"/>
    </row>
    <row r="25" spans="1:8" ht="30">
      <c r="A25" s="19" t="s">
        <v>293</v>
      </c>
      <c r="B25" s="39"/>
      <c r="C25" s="39"/>
      <c r="D25" s="39"/>
      <c r="E25" s="39"/>
      <c r="F25" s="39"/>
      <c r="G25" s="39"/>
      <c r="H25" s="71"/>
    </row>
    <row r="26" spans="1:8" ht="15">
      <c r="A26" s="151" t="s">
        <v>294</v>
      </c>
      <c r="B26" s="39"/>
      <c r="C26" s="39">
        <f>SUM(C21:C25)</f>
        <v>63159646</v>
      </c>
      <c r="D26" s="39"/>
      <c r="E26" s="39"/>
      <c r="F26" s="39"/>
      <c r="G26" s="39"/>
      <c r="H26" s="71"/>
    </row>
    <row r="27" spans="1:8" ht="15">
      <c r="A27" s="151" t="s">
        <v>295</v>
      </c>
      <c r="B27" s="39"/>
      <c r="C27" s="39">
        <f>C26+C19</f>
        <v>220225431.94</v>
      </c>
      <c r="D27" s="39"/>
      <c r="E27" s="39"/>
      <c r="F27" s="39"/>
      <c r="G27" s="39"/>
      <c r="H27" s="71"/>
    </row>
    <row r="28" spans="1:8" ht="30">
      <c r="A28" s="151" t="s">
        <v>296</v>
      </c>
      <c r="B28" s="39"/>
      <c r="C28" s="39"/>
      <c r="D28" s="39"/>
      <c r="E28" s="39"/>
      <c r="F28" s="39"/>
      <c r="G28" s="39"/>
      <c r="H28" s="71"/>
    </row>
    <row r="29" spans="1:8" ht="30">
      <c r="A29" s="151" t="s">
        <v>297</v>
      </c>
      <c r="B29" s="39"/>
      <c r="C29" s="39"/>
      <c r="D29" s="39"/>
      <c r="E29" s="39"/>
      <c r="F29" s="39"/>
      <c r="G29" s="39"/>
      <c r="H29" s="200"/>
    </row>
    <row r="30" spans="1:8" ht="15">
      <c r="A30" s="19" t="s">
        <v>298</v>
      </c>
      <c r="B30" s="39"/>
      <c r="C30" s="39">
        <f>'B-11'!D22</f>
        <v>36239840</v>
      </c>
      <c r="D30" s="39"/>
      <c r="E30" s="39"/>
      <c r="F30" s="39"/>
      <c r="G30" s="39"/>
      <c r="H30" s="71"/>
    </row>
    <row r="31" spans="1:8" ht="15">
      <c r="A31" s="19" t="s">
        <v>811</v>
      </c>
      <c r="B31" s="39"/>
      <c r="C31" s="39"/>
      <c r="D31" s="39"/>
      <c r="E31" s="39"/>
      <c r="F31" s="39"/>
      <c r="G31" s="39"/>
      <c r="H31" s="71"/>
    </row>
    <row r="32" spans="1:8" ht="15">
      <c r="A32" s="151" t="s">
        <v>348</v>
      </c>
      <c r="B32" s="39"/>
      <c r="C32" s="39">
        <f>SUM(C30:C31)</f>
        <v>36239840</v>
      </c>
      <c r="D32" s="39"/>
      <c r="E32" s="39"/>
      <c r="F32" s="39"/>
      <c r="G32" s="39"/>
      <c r="H32" s="71"/>
    </row>
    <row r="33" spans="1:8" ht="30">
      <c r="A33" s="151" t="s">
        <v>349</v>
      </c>
      <c r="B33" s="25"/>
      <c r="C33" s="39"/>
      <c r="D33" s="39"/>
      <c r="E33" s="25"/>
      <c r="F33" s="25"/>
      <c r="G33" s="25"/>
      <c r="H33" s="20"/>
    </row>
    <row r="34" spans="1:8" ht="30">
      <c r="A34" s="19" t="s">
        <v>301</v>
      </c>
      <c r="B34" s="25"/>
      <c r="C34" s="39">
        <f>'IE'!D18</f>
        <v>10442641</v>
      </c>
      <c r="D34" s="39"/>
      <c r="E34" s="25"/>
      <c r="F34" s="25"/>
      <c r="G34" s="25"/>
      <c r="H34" s="20"/>
    </row>
    <row r="35" spans="1:8" ht="15">
      <c r="A35" s="19" t="s">
        <v>302</v>
      </c>
      <c r="B35" s="25"/>
      <c r="C35" s="39"/>
      <c r="D35" s="39"/>
      <c r="E35" s="25"/>
      <c r="F35" s="25"/>
      <c r="G35" s="25"/>
      <c r="H35" s="20"/>
    </row>
    <row r="36" spans="1:8" ht="30">
      <c r="A36" s="19" t="s">
        <v>303</v>
      </c>
      <c r="B36" s="41"/>
      <c r="C36" s="39">
        <f>'IE'!D19</f>
        <v>2476212.75</v>
      </c>
      <c r="D36" s="39"/>
      <c r="E36" s="25"/>
      <c r="F36" s="25"/>
      <c r="G36" s="25"/>
      <c r="H36" s="20"/>
    </row>
    <row r="37" spans="1:8" ht="15">
      <c r="A37" s="151" t="s">
        <v>299</v>
      </c>
      <c r="B37" s="25"/>
      <c r="C37" s="25">
        <f>SUM(C34:C36)</f>
        <v>12918853.75</v>
      </c>
      <c r="D37" s="25"/>
      <c r="E37" s="25"/>
      <c r="F37" s="25"/>
      <c r="G37" s="25"/>
      <c r="H37" s="20"/>
    </row>
    <row r="38" spans="1:8" ht="15">
      <c r="A38" s="151" t="s">
        <v>304</v>
      </c>
      <c r="B38" s="25"/>
      <c r="C38" s="39"/>
      <c r="D38" s="39"/>
      <c r="E38" s="25"/>
      <c r="F38" s="25"/>
      <c r="G38" s="25"/>
      <c r="H38" s="20"/>
    </row>
    <row r="39" spans="1:8" ht="30">
      <c r="A39" s="19" t="s">
        <v>350</v>
      </c>
      <c r="B39" s="25"/>
      <c r="C39" s="39"/>
      <c r="D39" s="39"/>
      <c r="E39" s="25"/>
      <c r="F39" s="25"/>
      <c r="G39" s="25"/>
      <c r="H39" s="20"/>
    </row>
    <row r="40" spans="1:8" ht="30">
      <c r="A40" s="19" t="s">
        <v>351</v>
      </c>
      <c r="B40" s="25"/>
      <c r="C40" s="39"/>
      <c r="D40" s="39"/>
      <c r="E40" s="25"/>
      <c r="F40" s="25"/>
      <c r="G40" s="25"/>
      <c r="H40" s="20"/>
    </row>
    <row r="41" spans="1:8" ht="15">
      <c r="A41" s="19" t="s">
        <v>352</v>
      </c>
      <c r="B41" s="25"/>
      <c r="C41" s="39"/>
      <c r="D41" s="39"/>
      <c r="E41" s="25"/>
      <c r="F41" s="25"/>
      <c r="G41" s="25"/>
      <c r="H41" s="20"/>
    </row>
    <row r="42" spans="1:8" ht="15">
      <c r="A42" s="151" t="s">
        <v>299</v>
      </c>
      <c r="B42" s="25"/>
      <c r="C42" s="25">
        <f>SUM(C38:C41)</f>
        <v>0</v>
      </c>
      <c r="D42" s="25"/>
      <c r="E42" s="25"/>
      <c r="F42" s="25"/>
      <c r="G42" s="25"/>
      <c r="H42" s="20"/>
    </row>
    <row r="43" spans="1:8" ht="15">
      <c r="A43" s="151" t="s">
        <v>353</v>
      </c>
      <c r="B43" s="25"/>
      <c r="C43" s="25">
        <f>C42+C37+C32</f>
        <v>49158693.75</v>
      </c>
      <c r="D43" s="25"/>
      <c r="E43" s="25"/>
      <c r="F43" s="25"/>
      <c r="G43" s="25"/>
      <c r="H43" s="20"/>
    </row>
    <row r="44" spans="1:8" ht="31.5" customHeight="1">
      <c r="A44" s="151" t="s">
        <v>818</v>
      </c>
      <c r="B44" s="30"/>
      <c r="C44" s="30">
        <f>C27-C43</f>
        <v>171066738.19</v>
      </c>
      <c r="D44" s="30"/>
      <c r="E44" s="30"/>
      <c r="F44" s="30"/>
      <c r="G44" s="30"/>
      <c r="H44" s="201"/>
    </row>
    <row r="45" spans="1:8" ht="45">
      <c r="A45" s="151" t="s">
        <v>354</v>
      </c>
      <c r="B45" s="42"/>
      <c r="C45" s="39"/>
      <c r="D45" s="39"/>
      <c r="E45" s="41"/>
      <c r="F45" s="25"/>
      <c r="G45" s="25"/>
      <c r="H45" s="202"/>
    </row>
    <row r="46" spans="1:8" ht="15">
      <c r="A46" s="138" t="s">
        <v>267</v>
      </c>
      <c r="B46" s="25"/>
      <c r="C46" s="25"/>
      <c r="D46" s="25"/>
      <c r="E46" s="25"/>
      <c r="F46" s="25"/>
      <c r="G46" s="25"/>
      <c r="H46" s="20">
        <f>SUM(B44:H44)</f>
        <v>171066738.19</v>
      </c>
    </row>
    <row r="47" spans="1:8" ht="15">
      <c r="A47" s="203"/>
      <c r="B47" s="204"/>
      <c r="C47" s="204"/>
      <c r="D47" s="204"/>
      <c r="E47" s="204"/>
      <c r="F47" s="204"/>
      <c r="G47" s="204"/>
      <c r="H47" s="205"/>
    </row>
    <row r="48" spans="1:8" ht="15">
      <c r="A48" s="43"/>
      <c r="B48" s="43"/>
      <c r="C48" s="43"/>
      <c r="D48" s="43"/>
      <c r="E48" s="43"/>
      <c r="F48" s="43"/>
      <c r="G48" s="43"/>
      <c r="H48" s="43"/>
    </row>
    <row r="49" spans="1:8" ht="15">
      <c r="A49" s="43"/>
      <c r="B49" s="43"/>
      <c r="C49" s="43"/>
      <c r="D49" s="43"/>
      <c r="E49" s="43"/>
      <c r="F49" s="43"/>
      <c r="G49" s="43"/>
      <c r="H49" s="43"/>
    </row>
    <row r="50" spans="1:8" ht="15">
      <c r="A50" s="43"/>
      <c r="B50" s="43"/>
      <c r="C50" s="43"/>
      <c r="D50" s="43"/>
      <c r="E50" s="43"/>
      <c r="F50" s="43"/>
      <c r="G50" s="43"/>
      <c r="H50" s="43"/>
    </row>
    <row r="51" spans="1:8" ht="15">
      <c r="A51" s="43"/>
      <c r="B51" s="43"/>
      <c r="C51" s="43"/>
      <c r="D51" s="43"/>
      <c r="E51" s="43"/>
      <c r="F51" s="43"/>
      <c r="G51" s="43"/>
      <c r="H51" s="43"/>
    </row>
  </sheetData>
  <sheetProtection/>
  <mergeCells count="1">
    <mergeCell ref="A14:A17"/>
  </mergeCells>
  <printOptions/>
  <pageMargins left="0.511811023622047" right="0.511811023622047" top="0.748031496062992" bottom="0.748031496062992" header="0.236220472440945" footer="0.236220472440945"/>
  <pageSetup horizontalDpi="600" verticalDpi="600" orientation="portrait" scale="68" r:id="rId1"/>
  <rowBreaks count="1" manualBreakCount="1">
    <brk id="1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62">
      <selection activeCell="C84" sqref="C84"/>
    </sheetView>
  </sheetViews>
  <sheetFormatPr defaultColWidth="9.140625" defaultRowHeight="12.75"/>
  <cols>
    <col min="1" max="1" width="17.421875" style="3" customWidth="1"/>
    <col min="2" max="2" width="31.8515625" style="3" customWidth="1"/>
    <col min="3" max="3" width="20.421875" style="3" customWidth="1"/>
    <col min="4" max="4" width="24.57421875" style="3" customWidth="1"/>
    <col min="5" max="5" width="17.7109375" style="3" customWidth="1"/>
    <col min="6" max="6" width="14.57421875" style="3" customWidth="1"/>
    <col min="7" max="16384" width="9.140625" style="3" customWidth="1"/>
  </cols>
  <sheetData>
    <row r="1" ht="15">
      <c r="A1" s="27" t="s">
        <v>355</v>
      </c>
    </row>
    <row r="2" ht="15">
      <c r="A2" s="131" t="s">
        <v>275</v>
      </c>
    </row>
    <row r="3" spans="1:4" ht="30">
      <c r="A3" s="34" t="s">
        <v>266</v>
      </c>
      <c r="B3" s="34" t="s">
        <v>617</v>
      </c>
      <c r="C3" s="77" t="s">
        <v>584</v>
      </c>
      <c r="D3" s="77" t="s">
        <v>663</v>
      </c>
    </row>
    <row r="4" spans="1:4" ht="15">
      <c r="A4" s="35">
        <v>1</v>
      </c>
      <c r="B4" s="35">
        <v>2</v>
      </c>
      <c r="C4" s="35">
        <v>3</v>
      </c>
      <c r="D4" s="35">
        <v>4</v>
      </c>
    </row>
    <row r="5" spans="1:4" ht="15">
      <c r="A5" s="206" t="s">
        <v>356</v>
      </c>
      <c r="B5" s="33" t="s">
        <v>364</v>
      </c>
      <c r="C5" s="125">
        <v>0</v>
      </c>
      <c r="D5" s="188">
        <v>0</v>
      </c>
    </row>
    <row r="6" spans="1:4" ht="15">
      <c r="A6" s="206" t="s">
        <v>357</v>
      </c>
      <c r="B6" s="33" t="s">
        <v>365</v>
      </c>
      <c r="C6" s="125">
        <v>0</v>
      </c>
      <c r="D6" s="188">
        <v>0</v>
      </c>
    </row>
    <row r="7" spans="1:4" ht="30">
      <c r="A7" s="19" t="s">
        <v>358</v>
      </c>
      <c r="B7" s="33" t="s">
        <v>366</v>
      </c>
      <c r="C7" s="125">
        <v>0</v>
      </c>
      <c r="D7" s="188">
        <v>0</v>
      </c>
    </row>
    <row r="8" spans="1:4" ht="20.25" customHeight="1">
      <c r="A8" s="206" t="s">
        <v>359</v>
      </c>
      <c r="B8" s="23" t="s">
        <v>367</v>
      </c>
      <c r="C8" s="125">
        <v>0</v>
      </c>
      <c r="D8" s="188">
        <v>0</v>
      </c>
    </row>
    <row r="9" spans="1:4" ht="30">
      <c r="A9" s="19" t="s">
        <v>360</v>
      </c>
      <c r="B9" s="33" t="s">
        <v>368</v>
      </c>
      <c r="C9" s="125">
        <v>0</v>
      </c>
      <c r="D9" s="188">
        <v>0</v>
      </c>
    </row>
    <row r="10" spans="1:4" ht="15">
      <c r="A10" s="19" t="s">
        <v>361</v>
      </c>
      <c r="B10" s="33" t="s">
        <v>369</v>
      </c>
      <c r="C10" s="125">
        <v>0</v>
      </c>
      <c r="D10" s="188">
        <v>0</v>
      </c>
    </row>
    <row r="11" spans="1:4" ht="15">
      <c r="A11" s="19" t="s">
        <v>362</v>
      </c>
      <c r="B11" s="33" t="s">
        <v>370</v>
      </c>
      <c r="C11" s="125">
        <v>0</v>
      </c>
      <c r="D11" s="188">
        <v>0</v>
      </c>
    </row>
    <row r="12" spans="1:4" ht="15">
      <c r="A12" s="19" t="s">
        <v>363</v>
      </c>
      <c r="B12" s="33" t="s">
        <v>371</v>
      </c>
      <c r="C12" s="125">
        <v>0</v>
      </c>
      <c r="D12" s="207">
        <v>0</v>
      </c>
    </row>
    <row r="13" spans="1:4" ht="15">
      <c r="A13" s="19"/>
      <c r="B13" s="33"/>
      <c r="C13" s="125"/>
      <c r="D13" s="207"/>
    </row>
    <row r="14" spans="1:4" ht="15">
      <c r="A14" s="146"/>
      <c r="B14" s="65" t="s">
        <v>372</v>
      </c>
      <c r="C14" s="132">
        <f>SUM(C5:C13)</f>
        <v>0</v>
      </c>
      <c r="D14" s="208">
        <f>SUM(D5:D13)</f>
        <v>0</v>
      </c>
    </row>
    <row r="15" spans="1:4" ht="15">
      <c r="A15" s="33"/>
      <c r="B15" s="31"/>
      <c r="C15" s="133"/>
      <c r="D15" s="133"/>
    </row>
    <row r="16" ht="15">
      <c r="A16" s="28" t="s">
        <v>373</v>
      </c>
    </row>
    <row r="17" spans="1:4" ht="30">
      <c r="A17" s="34" t="s">
        <v>266</v>
      </c>
      <c r="B17" s="34" t="s">
        <v>617</v>
      </c>
      <c r="C17" s="77" t="s">
        <v>584</v>
      </c>
      <c r="D17" s="77" t="s">
        <v>663</v>
      </c>
    </row>
    <row r="18" spans="1:4" ht="15">
      <c r="A18" s="35">
        <v>1</v>
      </c>
      <c r="B18" s="35">
        <v>2</v>
      </c>
      <c r="C18" s="35">
        <v>3</v>
      </c>
      <c r="D18" s="35">
        <v>4</v>
      </c>
    </row>
    <row r="19" spans="1:4" ht="24" customHeight="1">
      <c r="A19" s="206" t="s">
        <v>374</v>
      </c>
      <c r="B19" s="23" t="s">
        <v>364</v>
      </c>
      <c r="C19" s="38">
        <v>0</v>
      </c>
      <c r="D19" s="153">
        <v>0</v>
      </c>
    </row>
    <row r="20" spans="1:4" ht="15">
      <c r="A20" s="19" t="s">
        <v>375</v>
      </c>
      <c r="B20" s="33" t="s">
        <v>365</v>
      </c>
      <c r="C20" s="38">
        <v>0</v>
      </c>
      <c r="D20" s="153">
        <v>0</v>
      </c>
    </row>
    <row r="21" spans="1:4" ht="30">
      <c r="A21" s="19" t="s">
        <v>376</v>
      </c>
      <c r="B21" s="33" t="s">
        <v>366</v>
      </c>
      <c r="C21" s="38">
        <v>0</v>
      </c>
      <c r="D21" s="153">
        <v>0</v>
      </c>
    </row>
    <row r="22" spans="1:4" ht="19.5" customHeight="1">
      <c r="A22" s="19" t="s">
        <v>377</v>
      </c>
      <c r="B22" s="33" t="s">
        <v>367</v>
      </c>
      <c r="C22" s="38">
        <v>0</v>
      </c>
      <c r="D22" s="153">
        <v>0</v>
      </c>
    </row>
    <row r="23" spans="1:4" ht="30">
      <c r="A23" s="19" t="s">
        <v>378</v>
      </c>
      <c r="B23" s="33" t="s">
        <v>368</v>
      </c>
      <c r="C23" s="38">
        <v>0</v>
      </c>
      <c r="D23" s="153">
        <v>0</v>
      </c>
    </row>
    <row r="24" spans="1:4" ht="15">
      <c r="A24" s="19" t="s">
        <v>379</v>
      </c>
      <c r="B24" s="33" t="s">
        <v>369</v>
      </c>
      <c r="C24" s="38">
        <v>0</v>
      </c>
      <c r="D24" s="153">
        <v>0</v>
      </c>
    </row>
    <row r="25" spans="1:4" ht="15">
      <c r="A25" s="19" t="s">
        <v>380</v>
      </c>
      <c r="B25" s="33" t="s">
        <v>370</v>
      </c>
      <c r="C25" s="38">
        <v>0</v>
      </c>
      <c r="D25" s="153">
        <v>0</v>
      </c>
    </row>
    <row r="26" spans="1:4" ht="15">
      <c r="A26" s="19" t="s">
        <v>381</v>
      </c>
      <c r="B26" s="33" t="s">
        <v>371</v>
      </c>
      <c r="C26" s="38">
        <v>0</v>
      </c>
      <c r="D26" s="153">
        <v>0</v>
      </c>
    </row>
    <row r="27" spans="1:4" ht="15">
      <c r="A27" s="19"/>
      <c r="B27" s="33"/>
      <c r="C27" s="38"/>
      <c r="D27" s="153"/>
    </row>
    <row r="28" spans="1:4" ht="15">
      <c r="A28" s="146"/>
      <c r="B28" s="65" t="s">
        <v>382</v>
      </c>
      <c r="C28" s="134">
        <f>SUM(C19:C27)</f>
        <v>0</v>
      </c>
      <c r="D28" s="209">
        <f>SUM(D19:D27)</f>
        <v>0</v>
      </c>
    </row>
    <row r="29" spans="1:4" ht="15">
      <c r="A29" s="33"/>
      <c r="B29" s="31"/>
      <c r="C29" s="135"/>
      <c r="D29" s="135"/>
    </row>
    <row r="30" ht="15">
      <c r="A30" s="27" t="s">
        <v>383</v>
      </c>
    </row>
    <row r="31" ht="15">
      <c r="A31" s="98" t="s">
        <v>275</v>
      </c>
    </row>
    <row r="32" spans="1:4" ht="30">
      <c r="A32" s="35" t="s">
        <v>266</v>
      </c>
      <c r="B32" s="35" t="s">
        <v>617</v>
      </c>
      <c r="C32" s="77" t="s">
        <v>584</v>
      </c>
      <c r="D32" s="77" t="s">
        <v>663</v>
      </c>
    </row>
    <row r="33" spans="1:4" ht="15">
      <c r="A33" s="35">
        <v>1</v>
      </c>
      <c r="B33" s="35">
        <v>2</v>
      </c>
      <c r="C33" s="35">
        <v>3</v>
      </c>
      <c r="D33" s="35">
        <v>4</v>
      </c>
    </row>
    <row r="34" spans="1:4" ht="15">
      <c r="A34" s="19" t="s">
        <v>384</v>
      </c>
      <c r="B34" s="177" t="s">
        <v>853</v>
      </c>
      <c r="C34" s="38">
        <v>2315325.4</v>
      </c>
      <c r="D34" s="38">
        <v>3203932</v>
      </c>
    </row>
    <row r="35" spans="1:4" ht="15">
      <c r="A35" s="19" t="s">
        <v>385</v>
      </c>
      <c r="B35" s="33" t="s">
        <v>388</v>
      </c>
      <c r="C35" s="38">
        <v>0</v>
      </c>
      <c r="D35" s="153">
        <v>0</v>
      </c>
    </row>
    <row r="36" spans="1:6" ht="15">
      <c r="A36" s="19" t="s">
        <v>386</v>
      </c>
      <c r="B36" s="33" t="s">
        <v>389</v>
      </c>
      <c r="C36" s="38">
        <v>0</v>
      </c>
      <c r="D36" s="153">
        <v>0</v>
      </c>
      <c r="F36" s="3" t="s">
        <v>614</v>
      </c>
    </row>
    <row r="37" spans="1:4" ht="15">
      <c r="A37" s="19" t="s">
        <v>387</v>
      </c>
      <c r="B37" s="33" t="s">
        <v>390</v>
      </c>
      <c r="C37" s="38">
        <v>0</v>
      </c>
      <c r="D37" s="153">
        <v>0</v>
      </c>
    </row>
    <row r="38" spans="1:4" ht="15">
      <c r="A38" s="19"/>
      <c r="B38" s="33"/>
      <c r="C38" s="38"/>
      <c r="D38" s="153"/>
    </row>
    <row r="39" spans="1:4" ht="15">
      <c r="A39" s="146"/>
      <c r="B39" s="65" t="s">
        <v>391</v>
      </c>
      <c r="C39" s="134">
        <f>SUM(C34:C38)</f>
        <v>2315325.4</v>
      </c>
      <c r="D39" s="209">
        <f>SUM(D34:D38)</f>
        <v>3203932</v>
      </c>
    </row>
    <row r="40" ht="15">
      <c r="A40" s="2"/>
    </row>
    <row r="41" ht="15">
      <c r="A41" s="27" t="s">
        <v>392</v>
      </c>
    </row>
    <row r="42" ht="15">
      <c r="A42" s="98" t="s">
        <v>275</v>
      </c>
    </row>
    <row r="43" spans="1:6" ht="81.75" customHeight="1">
      <c r="A43" s="136" t="s">
        <v>266</v>
      </c>
      <c r="B43" s="65" t="s">
        <v>617</v>
      </c>
      <c r="C43" s="137" t="s">
        <v>393</v>
      </c>
      <c r="D43" s="137" t="s">
        <v>586</v>
      </c>
      <c r="E43" s="137" t="s">
        <v>585</v>
      </c>
      <c r="F43" s="137" t="s">
        <v>587</v>
      </c>
    </row>
    <row r="44" spans="1:6" ht="15">
      <c r="A44" s="138">
        <v>1</v>
      </c>
      <c r="B44" s="32">
        <v>2</v>
      </c>
      <c r="C44" s="32">
        <v>3</v>
      </c>
      <c r="D44" s="32">
        <v>4</v>
      </c>
      <c r="E44" s="32">
        <v>5</v>
      </c>
      <c r="F44" s="139">
        <v>6</v>
      </c>
    </row>
    <row r="45" spans="1:6" ht="15">
      <c r="A45" s="140" t="s">
        <v>394</v>
      </c>
      <c r="B45" s="141" t="s">
        <v>397</v>
      </c>
      <c r="C45" s="142">
        <v>0</v>
      </c>
      <c r="D45" s="142">
        <v>0</v>
      </c>
      <c r="E45" s="142">
        <v>0</v>
      </c>
      <c r="F45" s="143">
        <f>C45+D45-E45</f>
        <v>0</v>
      </c>
    </row>
    <row r="46" spans="1:6" ht="15">
      <c r="A46" s="19" t="s">
        <v>395</v>
      </c>
      <c r="B46" s="33" t="s">
        <v>398</v>
      </c>
      <c r="C46" s="38">
        <v>0</v>
      </c>
      <c r="D46" s="38">
        <v>0</v>
      </c>
      <c r="E46" s="38">
        <v>0</v>
      </c>
      <c r="F46" s="71">
        <f>C46+D46-E46</f>
        <v>0</v>
      </c>
    </row>
    <row r="47" spans="1:6" ht="15">
      <c r="A47" s="19" t="s">
        <v>396</v>
      </c>
      <c r="B47" s="33" t="s">
        <v>811</v>
      </c>
      <c r="C47" s="144">
        <v>0</v>
      </c>
      <c r="D47" s="144">
        <v>0</v>
      </c>
      <c r="E47" s="144">
        <v>0</v>
      </c>
      <c r="F47" s="145">
        <f>C47+D47-E47</f>
        <v>0</v>
      </c>
    </row>
    <row r="48" spans="1:6" ht="15">
      <c r="A48" s="146"/>
      <c r="B48" s="101" t="s">
        <v>399</v>
      </c>
      <c r="C48" s="147">
        <f>SUM(C45:C47)</f>
        <v>0</v>
      </c>
      <c r="D48" s="147">
        <f>SUM(D45:D47)</f>
        <v>0</v>
      </c>
      <c r="E48" s="147">
        <f>SUM(E45:E47)</f>
        <v>0</v>
      </c>
      <c r="F48" s="148">
        <f>SUM(F45:F47)</f>
        <v>0</v>
      </c>
    </row>
    <row r="49" ht="15">
      <c r="A49" s="28"/>
    </row>
    <row r="50" ht="15">
      <c r="A50" s="27" t="s">
        <v>400</v>
      </c>
    </row>
    <row r="51" ht="15">
      <c r="A51" s="131" t="s">
        <v>275</v>
      </c>
    </row>
    <row r="52" spans="1:4" ht="30">
      <c r="A52" s="149" t="s">
        <v>266</v>
      </c>
      <c r="B52" s="150" t="s">
        <v>617</v>
      </c>
      <c r="C52" s="48" t="s">
        <v>584</v>
      </c>
      <c r="D52" s="47" t="s">
        <v>663</v>
      </c>
    </row>
    <row r="53" spans="1:4" ht="15">
      <c r="A53" s="151">
        <v>1</v>
      </c>
      <c r="B53" s="31">
        <v>2</v>
      </c>
      <c r="C53" s="31">
        <v>3</v>
      </c>
      <c r="D53" s="152">
        <v>4</v>
      </c>
    </row>
    <row r="54" spans="1:4" ht="15">
      <c r="A54" s="19" t="s">
        <v>401</v>
      </c>
      <c r="B54" s="177" t="s">
        <v>842</v>
      </c>
      <c r="C54" s="38">
        <v>562688</v>
      </c>
      <c r="D54" s="38">
        <v>447339</v>
      </c>
    </row>
    <row r="55" spans="1:4" ht="15">
      <c r="A55" s="19" t="s">
        <v>402</v>
      </c>
      <c r="B55" s="177" t="s">
        <v>843</v>
      </c>
      <c r="C55" s="38">
        <v>0</v>
      </c>
      <c r="D55" s="38">
        <f>295766+9965+31379+514967</f>
        <v>852077</v>
      </c>
    </row>
    <row r="56" spans="1:4" ht="15">
      <c r="A56" s="19" t="s">
        <v>403</v>
      </c>
      <c r="B56" s="33" t="s">
        <v>409</v>
      </c>
      <c r="C56" s="38"/>
      <c r="D56" s="38"/>
    </row>
    <row r="57" spans="1:4" ht="15">
      <c r="A57" s="19" t="s">
        <v>404</v>
      </c>
      <c r="B57" s="33" t="s">
        <v>410</v>
      </c>
      <c r="C57" s="38"/>
      <c r="D57" s="38"/>
    </row>
    <row r="58" spans="1:4" ht="15">
      <c r="A58" s="19" t="s">
        <v>405</v>
      </c>
      <c r="B58" s="177" t="s">
        <v>847</v>
      </c>
      <c r="C58" s="38">
        <v>2204925</v>
      </c>
      <c r="D58" s="38">
        <f>298013+993438+645308+57838</f>
        <v>1994597</v>
      </c>
    </row>
    <row r="59" spans="1:4" ht="15">
      <c r="A59" s="19" t="s">
        <v>406</v>
      </c>
      <c r="B59" s="33" t="s">
        <v>411</v>
      </c>
      <c r="C59" s="38"/>
      <c r="D59" s="38"/>
    </row>
    <row r="60" spans="1:4" ht="18" customHeight="1">
      <c r="A60" s="19" t="s">
        <v>407</v>
      </c>
      <c r="B60" s="33" t="s">
        <v>412</v>
      </c>
      <c r="C60" s="38"/>
      <c r="D60" s="38"/>
    </row>
    <row r="61" spans="1:4" ht="15">
      <c r="A61" s="19" t="s">
        <v>408</v>
      </c>
      <c r="B61" s="33" t="s">
        <v>811</v>
      </c>
      <c r="C61" s="144"/>
      <c r="D61" s="144">
        <v>0</v>
      </c>
    </row>
    <row r="62" spans="1:4" ht="30">
      <c r="A62" s="146"/>
      <c r="B62" s="101" t="s">
        <v>413</v>
      </c>
      <c r="C62" s="147">
        <f>SUM(C54:C61)</f>
        <v>2767613</v>
      </c>
      <c r="D62" s="148">
        <f>SUM(D54:D61)</f>
        <v>3294013</v>
      </c>
    </row>
    <row r="63" ht="15">
      <c r="A63" s="28"/>
    </row>
    <row r="64" ht="15">
      <c r="A64" s="28" t="s">
        <v>414</v>
      </c>
    </row>
    <row r="65" ht="15">
      <c r="A65" s="28"/>
    </row>
    <row r="66" spans="1:4" ht="30">
      <c r="A66" s="34" t="s">
        <v>266</v>
      </c>
      <c r="B66" s="34" t="s">
        <v>617</v>
      </c>
      <c r="C66" s="77" t="s">
        <v>584</v>
      </c>
      <c r="D66" s="77" t="s">
        <v>663</v>
      </c>
    </row>
    <row r="67" spans="1:4" ht="15">
      <c r="A67" s="35">
        <v>1</v>
      </c>
      <c r="B67" s="35">
        <v>2</v>
      </c>
      <c r="C67" s="35">
        <v>3</v>
      </c>
      <c r="D67" s="35">
        <v>4</v>
      </c>
    </row>
    <row r="68" spans="1:4" ht="15">
      <c r="A68" s="33" t="s">
        <v>415</v>
      </c>
      <c r="B68" s="33" t="s">
        <v>418</v>
      </c>
      <c r="C68" s="36"/>
      <c r="D68" s="36"/>
    </row>
    <row r="69" spans="1:4" ht="15">
      <c r="A69" s="33" t="s">
        <v>416</v>
      </c>
      <c r="B69" s="33" t="s">
        <v>419</v>
      </c>
      <c r="C69" s="36"/>
      <c r="D69" s="36"/>
    </row>
    <row r="70" spans="1:4" ht="15">
      <c r="A70" s="33" t="s">
        <v>417</v>
      </c>
      <c r="B70" s="33" t="s">
        <v>420</v>
      </c>
      <c r="C70" s="36"/>
      <c r="D70" s="36"/>
    </row>
    <row r="71" spans="1:4" ht="15">
      <c r="A71" s="33"/>
      <c r="B71" s="33"/>
      <c r="C71" s="36"/>
      <c r="D71" s="36"/>
    </row>
    <row r="72" spans="1:4" ht="15">
      <c r="A72" s="33"/>
      <c r="B72" s="65" t="s">
        <v>421</v>
      </c>
      <c r="C72" s="83">
        <f>SUM(C68:C71)</f>
        <v>0</v>
      </c>
      <c r="D72" s="83">
        <f>SUM(D68:D71)</f>
        <v>0</v>
      </c>
    </row>
  </sheetData>
  <sheetProtection/>
  <printOptions/>
  <pageMargins left="0.5" right="0.5" top="0.75" bottom="0.75" header="0.25" footer="0.25"/>
  <pageSetup horizontalDpi="600" verticalDpi="600" orientation="portrait" scale="7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zoomScaleSheetLayoutView="100" zoomScalePageLayoutView="0" workbookViewId="0" topLeftCell="A10">
      <selection activeCell="F22" sqref="F22"/>
    </sheetView>
  </sheetViews>
  <sheetFormatPr defaultColWidth="9.140625" defaultRowHeight="12.75"/>
  <cols>
    <col min="1" max="1" width="8.7109375" style="3" customWidth="1"/>
    <col min="2" max="2" width="18.8515625" style="3" customWidth="1"/>
    <col min="3" max="3" width="15.00390625" style="3" customWidth="1"/>
    <col min="4" max="4" width="13.421875" style="3" customWidth="1"/>
    <col min="5" max="5" width="10.7109375" style="3" customWidth="1"/>
    <col min="6" max="6" width="14.28125" style="3" customWidth="1"/>
    <col min="7" max="7" width="14.8515625" style="3" customWidth="1"/>
    <col min="8" max="8" width="12.7109375" style="3" customWidth="1"/>
    <col min="9" max="9" width="8.57421875" style="3" customWidth="1"/>
    <col min="10" max="10" width="15.140625" style="178" customWidth="1"/>
    <col min="11" max="11" width="16.8515625" style="29" customWidth="1"/>
    <col min="12" max="12" width="20.140625" style="29" customWidth="1"/>
    <col min="13" max="13" width="9.140625" style="3" customWidth="1"/>
    <col min="14" max="14" width="11.57421875" style="3" bestFit="1" customWidth="1"/>
    <col min="15" max="16384" width="9.140625" style="3" customWidth="1"/>
  </cols>
  <sheetData>
    <row r="1" spans="1:12" ht="15">
      <c r="A1" s="56" t="s">
        <v>422</v>
      </c>
      <c r="B1" s="43"/>
      <c r="C1" s="43"/>
      <c r="D1" s="43"/>
      <c r="E1" s="43"/>
      <c r="F1" s="43"/>
      <c r="G1" s="43"/>
      <c r="H1" s="43"/>
      <c r="I1" s="43"/>
      <c r="J1" s="193"/>
      <c r="K1" s="57"/>
      <c r="L1" s="57"/>
    </row>
    <row r="2" spans="1:12" ht="15">
      <c r="A2" s="58" t="s">
        <v>275</v>
      </c>
      <c r="B2" s="43"/>
      <c r="C2" s="43"/>
      <c r="D2" s="43"/>
      <c r="E2" s="43"/>
      <c r="F2" s="43" t="s">
        <v>859</v>
      </c>
      <c r="G2" s="43"/>
      <c r="H2" s="43"/>
      <c r="I2" s="43"/>
      <c r="J2" s="193"/>
      <c r="K2" s="57"/>
      <c r="L2" s="57"/>
    </row>
    <row r="3" spans="1:12" ht="15">
      <c r="A3" s="149" t="s">
        <v>775</v>
      </c>
      <c r="B3" s="150" t="s">
        <v>617</v>
      </c>
      <c r="C3" s="248" t="s">
        <v>697</v>
      </c>
      <c r="D3" s="248"/>
      <c r="E3" s="248"/>
      <c r="F3" s="248"/>
      <c r="G3" s="248" t="s">
        <v>423</v>
      </c>
      <c r="H3" s="248"/>
      <c r="I3" s="248"/>
      <c r="J3" s="248"/>
      <c r="K3" s="249" t="s">
        <v>700</v>
      </c>
      <c r="L3" s="249"/>
    </row>
    <row r="4" spans="1:12" ht="84" customHeight="1">
      <c r="A4" s="64"/>
      <c r="B4" s="65"/>
      <c r="C4" s="72" t="s">
        <v>424</v>
      </c>
      <c r="D4" s="66" t="s">
        <v>589</v>
      </c>
      <c r="E4" s="66" t="s">
        <v>588</v>
      </c>
      <c r="F4" s="69" t="s">
        <v>425</v>
      </c>
      <c r="G4" s="66" t="s">
        <v>424</v>
      </c>
      <c r="H4" s="66" t="s">
        <v>589</v>
      </c>
      <c r="I4" s="66" t="s">
        <v>426</v>
      </c>
      <c r="J4" s="194" t="s">
        <v>427</v>
      </c>
      <c r="K4" s="67" t="s">
        <v>590</v>
      </c>
      <c r="L4" s="68" t="s">
        <v>591</v>
      </c>
    </row>
    <row r="5" spans="1:12" s="4" customFormat="1" ht="15">
      <c r="A5" s="60">
        <v>1</v>
      </c>
      <c r="B5" s="61">
        <v>2</v>
      </c>
      <c r="C5" s="60">
        <v>3</v>
      </c>
      <c r="D5" s="61">
        <v>4</v>
      </c>
      <c r="E5" s="61">
        <v>5</v>
      </c>
      <c r="F5" s="70">
        <v>6</v>
      </c>
      <c r="G5" s="61">
        <v>7</v>
      </c>
      <c r="H5" s="61">
        <v>8</v>
      </c>
      <c r="I5" s="61">
        <v>9</v>
      </c>
      <c r="J5" s="195">
        <v>10</v>
      </c>
      <c r="K5" s="62">
        <v>11</v>
      </c>
      <c r="L5" s="63">
        <v>12</v>
      </c>
    </row>
    <row r="6" spans="1:14" ht="15">
      <c r="A6" s="210" t="s">
        <v>428</v>
      </c>
      <c r="B6" s="33" t="s">
        <v>430</v>
      </c>
      <c r="C6" s="168">
        <v>216935000</v>
      </c>
      <c r="D6" s="169">
        <v>0</v>
      </c>
      <c r="E6" s="169"/>
      <c r="F6" s="170">
        <f>C6+D6-E6</f>
        <v>216935000</v>
      </c>
      <c r="G6" s="171">
        <v>0</v>
      </c>
      <c r="H6" s="171"/>
      <c r="I6" s="171"/>
      <c r="J6" s="196">
        <f>G6+H6-I6</f>
        <v>0</v>
      </c>
      <c r="K6" s="172">
        <f>F6-J6</f>
        <v>216935000</v>
      </c>
      <c r="L6" s="173">
        <f>C6-G6</f>
        <v>216935000</v>
      </c>
      <c r="N6" s="3" t="s">
        <v>827</v>
      </c>
    </row>
    <row r="7" spans="1:14" ht="15">
      <c r="A7" s="210" t="s">
        <v>429</v>
      </c>
      <c r="B7" s="33" t="s">
        <v>431</v>
      </c>
      <c r="C7" s="168">
        <v>68534169</v>
      </c>
      <c r="D7" s="169">
        <v>17238116</v>
      </c>
      <c r="E7" s="169"/>
      <c r="F7" s="170">
        <f>C7+D7-E7</f>
        <v>85772285</v>
      </c>
      <c r="G7" s="171">
        <v>15510467.346450001</v>
      </c>
      <c r="H7" s="171">
        <f>10%*(F7-G7)</f>
        <v>7026181.765355</v>
      </c>
      <c r="I7" s="171"/>
      <c r="J7" s="196">
        <f>G7+H7-I7</f>
        <v>22536649.111805</v>
      </c>
      <c r="K7" s="172">
        <f>F7-J7</f>
        <v>63235635.888195</v>
      </c>
      <c r="L7" s="173">
        <f>C7-G7</f>
        <v>53023701.65355</v>
      </c>
      <c r="N7" s="3" t="s">
        <v>827</v>
      </c>
    </row>
    <row r="8" spans="1:12" ht="20.25" customHeight="1">
      <c r="A8" s="210"/>
      <c r="B8" s="166" t="s">
        <v>436</v>
      </c>
      <c r="C8" s="174"/>
      <c r="D8" s="171"/>
      <c r="E8" s="171"/>
      <c r="F8" s="170"/>
      <c r="G8" s="171"/>
      <c r="H8" s="171"/>
      <c r="I8" s="171"/>
      <c r="J8" s="197"/>
      <c r="K8" s="172"/>
      <c r="L8" s="173"/>
    </row>
    <row r="9" spans="1:14" ht="15">
      <c r="A9" s="210" t="s">
        <v>432</v>
      </c>
      <c r="B9" s="33" t="s">
        <v>437</v>
      </c>
      <c r="C9" s="174">
        <v>339183282</v>
      </c>
      <c r="D9" s="171">
        <v>7917102</v>
      </c>
      <c r="E9" s="171"/>
      <c r="F9" s="170">
        <f>C9+D9-E9</f>
        <v>347100384</v>
      </c>
      <c r="G9" s="171">
        <v>86021591.56338</v>
      </c>
      <c r="H9" s="171">
        <f>10%*(F9-G9)</f>
        <v>26107879.243662</v>
      </c>
      <c r="I9" s="171"/>
      <c r="J9" s="196">
        <f aca="true" t="shared" si="0" ref="J9:J20">G9+H9-I9</f>
        <v>112129470.807042</v>
      </c>
      <c r="K9" s="172">
        <f aca="true" t="shared" si="1" ref="K9:K20">F9-J9</f>
        <v>234970913.192958</v>
      </c>
      <c r="L9" s="173">
        <f>C9-G9</f>
        <v>253161690.43662</v>
      </c>
      <c r="N9" s="167">
        <v>10960142.4</v>
      </c>
    </row>
    <row r="10" spans="1:12" ht="30">
      <c r="A10" s="210" t="s">
        <v>433</v>
      </c>
      <c r="B10" s="177" t="s">
        <v>835</v>
      </c>
      <c r="C10" s="174">
        <v>27394360</v>
      </c>
      <c r="D10" s="171">
        <v>1466667</v>
      </c>
      <c r="E10" s="171"/>
      <c r="F10" s="170">
        <f aca="true" t="shared" si="2" ref="F10:F20">C10+D10-E10</f>
        <v>28861027</v>
      </c>
      <c r="G10" s="171">
        <v>7524147.609610001</v>
      </c>
      <c r="H10" s="171">
        <f>10%*(F10-G10)</f>
        <v>2133687.9390390003</v>
      </c>
      <c r="I10" s="171"/>
      <c r="J10" s="198">
        <f t="shared" si="0"/>
        <v>9657835.548649002</v>
      </c>
      <c r="K10" s="172">
        <f t="shared" si="1"/>
        <v>19203191.451350998</v>
      </c>
      <c r="L10" s="173">
        <f aca="true" t="shared" si="3" ref="L10:L20">C10-G10</f>
        <v>19870212.39039</v>
      </c>
    </row>
    <row r="11" spans="1:12" ht="15">
      <c r="A11" s="210" t="s">
        <v>434</v>
      </c>
      <c r="B11" s="33" t="s">
        <v>609</v>
      </c>
      <c r="C11" s="174">
        <v>0</v>
      </c>
      <c r="D11" s="171"/>
      <c r="E11" s="171"/>
      <c r="F11" s="170">
        <f t="shared" si="2"/>
        <v>0</v>
      </c>
      <c r="G11" s="171">
        <v>0</v>
      </c>
      <c r="H11" s="171"/>
      <c r="I11" s="171"/>
      <c r="J11" s="196">
        <f t="shared" si="0"/>
        <v>0</v>
      </c>
      <c r="K11" s="172">
        <f t="shared" si="1"/>
        <v>0</v>
      </c>
      <c r="L11" s="173">
        <f t="shared" si="3"/>
        <v>0</v>
      </c>
    </row>
    <row r="12" spans="1:14" ht="15">
      <c r="A12" s="210"/>
      <c r="B12" s="33" t="s">
        <v>610</v>
      </c>
      <c r="C12" s="174">
        <v>873541</v>
      </c>
      <c r="D12" s="171"/>
      <c r="E12" s="171"/>
      <c r="F12" s="170">
        <f t="shared" si="2"/>
        <v>873541</v>
      </c>
      <c r="G12" s="171">
        <v>300410.7499</v>
      </c>
      <c r="H12" s="171">
        <f>10%*(F12-G12)</f>
        <v>57313.02501000001</v>
      </c>
      <c r="I12" s="171"/>
      <c r="J12" s="196">
        <f t="shared" si="0"/>
        <v>357723.77491000004</v>
      </c>
      <c r="K12" s="172">
        <f t="shared" si="1"/>
        <v>515817.22508999996</v>
      </c>
      <c r="L12" s="173">
        <f t="shared" si="3"/>
        <v>573130.2501000001</v>
      </c>
      <c r="N12" s="3" t="s">
        <v>827</v>
      </c>
    </row>
    <row r="13" spans="1:14" ht="30">
      <c r="A13" s="210"/>
      <c r="B13" s="33" t="s">
        <v>611</v>
      </c>
      <c r="C13" s="174">
        <v>7329288</v>
      </c>
      <c r="D13" s="171">
        <v>663750</v>
      </c>
      <c r="E13" s="171"/>
      <c r="F13" s="170">
        <f>C13+D13-E13</f>
        <v>7993038</v>
      </c>
      <c r="G13" s="171">
        <v>3282547.410315938</v>
      </c>
      <c r="H13" s="171">
        <f>15%*(F13-G13)</f>
        <v>706573.5884526093</v>
      </c>
      <c r="I13" s="171"/>
      <c r="J13" s="198">
        <f t="shared" si="0"/>
        <v>3989120.998768547</v>
      </c>
      <c r="K13" s="172">
        <f t="shared" si="1"/>
        <v>4003917.001231453</v>
      </c>
      <c r="L13" s="173">
        <f>C13-G13</f>
        <v>4046740.589684062</v>
      </c>
      <c r="N13" s="73">
        <v>442932</v>
      </c>
    </row>
    <row r="14" spans="1:14" ht="15">
      <c r="A14" s="210" t="s">
        <v>435</v>
      </c>
      <c r="B14" s="33" t="s">
        <v>438</v>
      </c>
      <c r="C14" s="174">
        <v>39168634</v>
      </c>
      <c r="D14" s="171">
        <v>5683924</v>
      </c>
      <c r="E14" s="171"/>
      <c r="F14" s="170">
        <f t="shared" si="2"/>
        <v>44852558</v>
      </c>
      <c r="G14" s="171">
        <v>16527715.806574687</v>
      </c>
      <c r="H14" s="171">
        <f>15%*(F14-G14)</f>
        <v>4248726.3290137965</v>
      </c>
      <c r="I14" s="171"/>
      <c r="J14" s="196">
        <f t="shared" si="0"/>
        <v>20776442.135588482</v>
      </c>
      <c r="K14" s="172">
        <f t="shared" si="1"/>
        <v>24076115.864411518</v>
      </c>
      <c r="L14" s="173">
        <f t="shared" si="3"/>
        <v>22640918.193425313</v>
      </c>
      <c r="N14" s="3" t="s">
        <v>827</v>
      </c>
    </row>
    <row r="15" spans="1:12" ht="15">
      <c r="A15" s="210"/>
      <c r="B15" s="59" t="s">
        <v>444</v>
      </c>
      <c r="C15" s="174">
        <v>0</v>
      </c>
      <c r="D15" s="171"/>
      <c r="E15" s="171"/>
      <c r="F15" s="170">
        <f t="shared" si="2"/>
        <v>0</v>
      </c>
      <c r="G15" s="171">
        <v>0</v>
      </c>
      <c r="H15" s="171"/>
      <c r="I15" s="171"/>
      <c r="J15" s="196">
        <f t="shared" si="0"/>
        <v>0</v>
      </c>
      <c r="K15" s="172">
        <f t="shared" si="1"/>
        <v>0</v>
      </c>
      <c r="L15" s="173">
        <f t="shared" si="3"/>
        <v>0</v>
      </c>
    </row>
    <row r="16" spans="1:14" ht="15">
      <c r="A16" s="210" t="s">
        <v>439</v>
      </c>
      <c r="B16" s="33" t="s">
        <v>445</v>
      </c>
      <c r="C16" s="174">
        <v>6069470</v>
      </c>
      <c r="D16" s="171">
        <v>2920881</v>
      </c>
      <c r="E16" s="171"/>
      <c r="F16" s="170">
        <f t="shared" si="2"/>
        <v>8990351</v>
      </c>
      <c r="G16" s="171">
        <v>2863213.180846875</v>
      </c>
      <c r="H16" s="171">
        <f>15%*(F16-G16)</f>
        <v>919070.6728729686</v>
      </c>
      <c r="I16" s="171"/>
      <c r="J16" s="196">
        <f t="shared" si="0"/>
        <v>3782283.8537198436</v>
      </c>
      <c r="K16" s="172">
        <f t="shared" si="1"/>
        <v>5208067.146280156</v>
      </c>
      <c r="L16" s="173">
        <f t="shared" si="3"/>
        <v>3206256.819153125</v>
      </c>
      <c r="N16" s="3" t="s">
        <v>827</v>
      </c>
    </row>
    <row r="17" spans="1:14" ht="15">
      <c r="A17" s="210" t="s">
        <v>440</v>
      </c>
      <c r="B17" s="33" t="s">
        <v>446</v>
      </c>
      <c r="C17" s="174">
        <v>9110544</v>
      </c>
      <c r="D17" s="171"/>
      <c r="E17" s="171"/>
      <c r="F17" s="170">
        <f t="shared" si="2"/>
        <v>9110544</v>
      </c>
      <c r="G17" s="171">
        <v>3954049.4809415624</v>
      </c>
      <c r="H17" s="171">
        <f>15%*(F17-G17)</f>
        <v>773474.1778587657</v>
      </c>
      <c r="I17" s="171"/>
      <c r="J17" s="196">
        <f t="shared" si="0"/>
        <v>4727523.658800328</v>
      </c>
      <c r="K17" s="172">
        <f t="shared" si="1"/>
        <v>4383020.341199672</v>
      </c>
      <c r="L17" s="173">
        <f t="shared" si="3"/>
        <v>5156494.519058438</v>
      </c>
      <c r="N17" s="3" t="s">
        <v>827</v>
      </c>
    </row>
    <row r="18" spans="1:14" ht="30">
      <c r="A18" s="210" t="s">
        <v>441</v>
      </c>
      <c r="B18" s="33" t="s">
        <v>447</v>
      </c>
      <c r="C18" s="174">
        <v>592850</v>
      </c>
      <c r="D18" s="171">
        <v>349400</v>
      </c>
      <c r="E18" s="171"/>
      <c r="F18" s="170">
        <f t="shared" si="2"/>
        <v>942250</v>
      </c>
      <c r="G18" s="171">
        <v>273324.090515625</v>
      </c>
      <c r="H18" s="171">
        <f>15%*(F18-G18)</f>
        <v>100338.88642265626</v>
      </c>
      <c r="I18" s="171"/>
      <c r="J18" s="198">
        <f t="shared" si="0"/>
        <v>373662.97693828127</v>
      </c>
      <c r="K18" s="172">
        <f t="shared" si="1"/>
        <v>568587.0230617188</v>
      </c>
      <c r="L18" s="173">
        <f t="shared" si="3"/>
        <v>319525.909484375</v>
      </c>
      <c r="N18" s="3" t="s">
        <v>827</v>
      </c>
    </row>
    <row r="19" spans="1:14" ht="47.25" customHeight="1">
      <c r="A19" s="210" t="s">
        <v>442</v>
      </c>
      <c r="B19" s="33" t="s">
        <v>448</v>
      </c>
      <c r="C19" s="174">
        <v>250465</v>
      </c>
      <c r="D19" s="171"/>
      <c r="E19" s="171"/>
      <c r="F19" s="170">
        <f t="shared" si="2"/>
        <v>250465</v>
      </c>
      <c r="G19" s="171">
        <v>96644.79715000001</v>
      </c>
      <c r="H19" s="171">
        <f>10%*(F19-G19)</f>
        <v>15382.020285</v>
      </c>
      <c r="I19" s="171"/>
      <c r="J19" s="198">
        <f t="shared" si="0"/>
        <v>112026.81743500002</v>
      </c>
      <c r="K19" s="172">
        <f t="shared" si="1"/>
        <v>138438.18256499997</v>
      </c>
      <c r="L19" s="173">
        <f t="shared" si="3"/>
        <v>153820.20285</v>
      </c>
      <c r="N19" s="3" t="s">
        <v>827</v>
      </c>
    </row>
    <row r="20" spans="1:12" ht="15">
      <c r="A20" s="210"/>
      <c r="B20" s="33" t="s">
        <v>449</v>
      </c>
      <c r="C20" s="174">
        <v>2707813</v>
      </c>
      <c r="D20" s="171"/>
      <c r="E20" s="171"/>
      <c r="F20" s="170">
        <f t="shared" si="2"/>
        <v>2707813</v>
      </c>
      <c r="G20" s="171">
        <v>566918.807095</v>
      </c>
      <c r="H20" s="171">
        <f>10%*(F20-G20)</f>
        <v>214089.4192905</v>
      </c>
      <c r="I20" s="171"/>
      <c r="J20" s="196">
        <f t="shared" si="0"/>
        <v>781008.2263855</v>
      </c>
      <c r="K20" s="172">
        <f t="shared" si="1"/>
        <v>1926804.7736145</v>
      </c>
      <c r="L20" s="173">
        <f t="shared" si="3"/>
        <v>2140894.192905</v>
      </c>
    </row>
    <row r="21" spans="1:12" ht="15">
      <c r="A21" s="210" t="s">
        <v>443</v>
      </c>
      <c r="B21" s="24"/>
      <c r="C21" s="174"/>
      <c r="D21" s="171"/>
      <c r="E21" s="171"/>
      <c r="F21" s="170"/>
      <c r="G21" s="171"/>
      <c r="H21" s="171"/>
      <c r="I21" s="171"/>
      <c r="J21" s="197"/>
      <c r="K21" s="172"/>
      <c r="L21" s="173"/>
    </row>
    <row r="22" spans="1:12" ht="15">
      <c r="A22" s="211"/>
      <c r="B22" s="212" t="s">
        <v>267</v>
      </c>
      <c r="C22" s="175">
        <v>718149416</v>
      </c>
      <c r="D22" s="175">
        <f aca="true" t="shared" si="4" ref="D22:L22">SUM(D6:D21)</f>
        <v>36239840</v>
      </c>
      <c r="E22" s="175">
        <f t="shared" si="4"/>
        <v>0</v>
      </c>
      <c r="F22" s="175">
        <f t="shared" si="4"/>
        <v>754389256</v>
      </c>
      <c r="G22" s="175">
        <v>136921030.84277964</v>
      </c>
      <c r="H22" s="175">
        <f t="shared" si="4"/>
        <v>42302717.067262284</v>
      </c>
      <c r="I22" s="175">
        <f t="shared" si="4"/>
        <v>0</v>
      </c>
      <c r="J22" s="199">
        <f t="shared" si="4"/>
        <v>179223747.910042</v>
      </c>
      <c r="K22" s="175">
        <f t="shared" si="4"/>
        <v>575165508.089958</v>
      </c>
      <c r="L22" s="176">
        <f t="shared" si="4"/>
        <v>581228385.1572202</v>
      </c>
    </row>
    <row r="23" ht="15">
      <c r="A23" s="28"/>
    </row>
  </sheetData>
  <sheetProtection/>
  <mergeCells count="3">
    <mergeCell ref="C3:F3"/>
    <mergeCell ref="G3:J3"/>
    <mergeCell ref="K3:L3"/>
  </mergeCells>
  <printOptions/>
  <pageMargins left="0.31" right="0.24" top="0.75" bottom="0.75" header="0.25" footer="0.25"/>
  <pageSetup firstPageNumber="12" useFirstPageNumber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42" zoomScaleSheetLayoutView="142" zoomScalePageLayoutView="0" workbookViewId="0" topLeftCell="A1">
      <selection activeCell="D1" sqref="D1"/>
    </sheetView>
  </sheetViews>
  <sheetFormatPr defaultColWidth="9.140625" defaultRowHeight="12.75"/>
  <cols>
    <col min="1" max="1" width="9.140625" style="3" customWidth="1"/>
    <col min="2" max="2" width="21.140625" style="3" customWidth="1"/>
    <col min="3" max="3" width="14.28125" style="3" bestFit="1" customWidth="1"/>
    <col min="4" max="5" width="19.57421875" style="3" customWidth="1"/>
    <col min="6" max="6" width="17.57421875" style="3" customWidth="1"/>
    <col min="7" max="7" width="14.00390625" style="3" customWidth="1"/>
    <col min="8" max="16384" width="9.140625" style="3" customWidth="1"/>
  </cols>
  <sheetData>
    <row r="1" ht="15">
      <c r="A1" s="27" t="s">
        <v>450</v>
      </c>
    </row>
    <row r="2" spans="1:2" ht="15">
      <c r="A2" s="253" t="s">
        <v>451</v>
      </c>
      <c r="B2" s="253"/>
    </row>
    <row r="3" ht="15">
      <c r="A3" s="131"/>
    </row>
    <row r="4" spans="1:7" ht="30">
      <c r="A4" s="154" t="s">
        <v>266</v>
      </c>
      <c r="B4" s="155" t="s">
        <v>617</v>
      </c>
      <c r="C4" s="155" t="s">
        <v>592</v>
      </c>
      <c r="D4" s="155" t="s">
        <v>593</v>
      </c>
      <c r="E4" s="155" t="s">
        <v>776</v>
      </c>
      <c r="F4" s="156" t="s">
        <v>3</v>
      </c>
      <c r="G4" s="23"/>
    </row>
    <row r="5" spans="1:7" ht="15">
      <c r="A5" s="19"/>
      <c r="B5" s="33"/>
      <c r="C5" s="33"/>
      <c r="D5" s="33"/>
      <c r="E5" s="23" t="s">
        <v>452</v>
      </c>
      <c r="F5" s="157" t="s">
        <v>452</v>
      </c>
      <c r="G5" s="23"/>
    </row>
    <row r="6" spans="1:7" ht="15">
      <c r="A6" s="146"/>
      <c r="B6" s="158"/>
      <c r="C6" s="158"/>
      <c r="D6" s="158"/>
      <c r="E6" s="159" t="s">
        <v>453</v>
      </c>
      <c r="F6" s="75" t="s">
        <v>454</v>
      </c>
      <c r="G6" s="23"/>
    </row>
    <row r="7" spans="1:7" ht="15">
      <c r="A7" s="100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23"/>
    </row>
    <row r="8" spans="1:7" ht="30">
      <c r="A8" s="33" t="s">
        <v>455</v>
      </c>
      <c r="B8" s="33" t="s">
        <v>462</v>
      </c>
      <c r="C8" s="33"/>
      <c r="D8" s="36"/>
      <c r="E8" s="36"/>
      <c r="F8" s="36"/>
      <c r="G8" s="33"/>
    </row>
    <row r="9" spans="1:7" ht="30">
      <c r="A9" s="33" t="s">
        <v>456</v>
      </c>
      <c r="B9" s="33" t="s">
        <v>463</v>
      </c>
      <c r="C9" s="33"/>
      <c r="D9" s="36"/>
      <c r="E9" s="36"/>
      <c r="F9" s="36"/>
      <c r="G9" s="33"/>
    </row>
    <row r="10" spans="1:7" ht="30">
      <c r="A10" s="23" t="s">
        <v>457</v>
      </c>
      <c r="B10" s="33" t="s">
        <v>464</v>
      </c>
      <c r="C10" s="33"/>
      <c r="D10" s="36"/>
      <c r="E10" s="36"/>
      <c r="F10" s="36"/>
      <c r="G10" s="33"/>
    </row>
    <row r="11" spans="1:7" ht="15">
      <c r="A11" s="33" t="s">
        <v>458</v>
      </c>
      <c r="B11" s="33" t="s">
        <v>465</v>
      </c>
      <c r="C11" s="33"/>
      <c r="D11" s="36"/>
      <c r="E11" s="36"/>
      <c r="F11" s="36"/>
      <c r="G11" s="33"/>
    </row>
    <row r="12" spans="1:7" ht="15">
      <c r="A12" s="33" t="s">
        <v>459</v>
      </c>
      <c r="B12" s="33" t="s">
        <v>466</v>
      </c>
      <c r="C12" s="33"/>
      <c r="D12" s="36"/>
      <c r="E12" s="36"/>
      <c r="F12" s="36"/>
      <c r="G12" s="33"/>
    </row>
    <row r="13" spans="1:7" ht="15">
      <c r="A13" s="33" t="s">
        <v>460</v>
      </c>
      <c r="B13" s="33" t="s">
        <v>467</v>
      </c>
      <c r="C13" s="33"/>
      <c r="D13" s="36"/>
      <c r="E13" s="36"/>
      <c r="F13" s="36"/>
      <c r="G13" s="33"/>
    </row>
    <row r="14" spans="1:7" ht="15">
      <c r="A14" s="33" t="s">
        <v>461</v>
      </c>
      <c r="B14" s="33" t="s">
        <v>468</v>
      </c>
      <c r="C14" s="33"/>
      <c r="D14" s="36"/>
      <c r="E14" s="36"/>
      <c r="F14" s="36"/>
      <c r="G14" s="33"/>
    </row>
    <row r="15" spans="1:7" ht="15">
      <c r="A15" s="33"/>
      <c r="B15" s="33"/>
      <c r="C15" s="33"/>
      <c r="D15" s="36"/>
      <c r="E15" s="36"/>
      <c r="F15" s="36"/>
      <c r="G15" s="33"/>
    </row>
    <row r="16" spans="1:7" ht="30.75" thickBot="1">
      <c r="A16" s="225"/>
      <c r="B16" s="225" t="s">
        <v>594</v>
      </c>
      <c r="C16" s="225"/>
      <c r="D16" s="228"/>
      <c r="E16" s="229">
        <f>SUM(E8:E15)</f>
        <v>0</v>
      </c>
      <c r="F16" s="229">
        <f>SUM(F8:F15)</f>
        <v>0</v>
      </c>
      <c r="G16" s="33"/>
    </row>
    <row r="17" ht="15">
      <c r="A17" s="28"/>
    </row>
    <row r="18" ht="15">
      <c r="A18" s="28" t="s">
        <v>469</v>
      </c>
    </row>
    <row r="19" spans="1:2" ht="15">
      <c r="A19" s="253" t="s">
        <v>451</v>
      </c>
      <c r="B19" s="253"/>
    </row>
    <row r="20" ht="15">
      <c r="A20" s="131"/>
    </row>
    <row r="21" spans="1:6" ht="15">
      <c r="A21" s="255" t="s">
        <v>266</v>
      </c>
      <c r="B21" s="250" t="s">
        <v>617</v>
      </c>
      <c r="C21" s="250" t="s">
        <v>592</v>
      </c>
      <c r="D21" s="250" t="s">
        <v>593</v>
      </c>
      <c r="E21" s="160" t="s">
        <v>776</v>
      </c>
      <c r="F21" s="161" t="s">
        <v>3</v>
      </c>
    </row>
    <row r="22" spans="1:6" ht="15">
      <c r="A22" s="256"/>
      <c r="B22" s="251"/>
      <c r="C22" s="251"/>
      <c r="D22" s="251"/>
      <c r="E22" s="32" t="s">
        <v>452</v>
      </c>
      <c r="F22" s="139" t="s">
        <v>452</v>
      </c>
    </row>
    <row r="23" spans="1:6" ht="15">
      <c r="A23" s="257"/>
      <c r="B23" s="252"/>
      <c r="C23" s="252"/>
      <c r="D23" s="252"/>
      <c r="E23" s="61" t="s">
        <v>453</v>
      </c>
      <c r="F23" s="70" t="s">
        <v>454</v>
      </c>
    </row>
    <row r="24" spans="1:6" ht="15">
      <c r="A24" s="64">
        <v>1</v>
      </c>
      <c r="B24" s="106">
        <v>2</v>
      </c>
      <c r="C24" s="106">
        <v>3</v>
      </c>
      <c r="D24" s="106">
        <v>4</v>
      </c>
      <c r="E24" s="106">
        <v>5</v>
      </c>
      <c r="F24" s="105">
        <v>6</v>
      </c>
    </row>
    <row r="25" spans="1:6" ht="30">
      <c r="A25" s="33" t="s">
        <v>470</v>
      </c>
      <c r="B25" s="33" t="s">
        <v>462</v>
      </c>
      <c r="C25" s="36"/>
      <c r="D25" s="36"/>
      <c r="E25" s="36"/>
      <c r="F25" s="36"/>
    </row>
    <row r="26" spans="1:6" ht="30">
      <c r="A26" s="23" t="s">
        <v>471</v>
      </c>
      <c r="B26" s="33" t="s">
        <v>463</v>
      </c>
      <c r="C26" s="36"/>
      <c r="D26" s="36"/>
      <c r="E26" s="36"/>
      <c r="F26" s="36"/>
    </row>
    <row r="27" spans="1:6" ht="30">
      <c r="A27" s="23" t="s">
        <v>472</v>
      </c>
      <c r="B27" s="33" t="s">
        <v>464</v>
      </c>
      <c r="C27" s="36"/>
      <c r="D27" s="36"/>
      <c r="E27" s="36"/>
      <c r="F27" s="36"/>
    </row>
    <row r="28" spans="1:6" ht="15">
      <c r="A28" s="33" t="s">
        <v>473</v>
      </c>
      <c r="B28" s="33" t="s">
        <v>465</v>
      </c>
      <c r="C28" s="36"/>
      <c r="D28" s="36"/>
      <c r="E28" s="36"/>
      <c r="F28" s="36"/>
    </row>
    <row r="29" spans="1:6" ht="15">
      <c r="A29" s="33" t="s">
        <v>474</v>
      </c>
      <c r="B29" s="33" t="s">
        <v>466</v>
      </c>
      <c r="C29" s="36"/>
      <c r="D29" s="36"/>
      <c r="E29" s="36"/>
      <c r="F29" s="36"/>
    </row>
    <row r="30" spans="1:6" ht="15">
      <c r="A30" s="23" t="s">
        <v>475</v>
      </c>
      <c r="B30" s="33" t="s">
        <v>467</v>
      </c>
      <c r="C30" s="36"/>
      <c r="D30" s="36"/>
      <c r="E30" s="36"/>
      <c r="F30" s="36"/>
    </row>
    <row r="31" spans="1:6" ht="15">
      <c r="A31" s="33" t="s">
        <v>476</v>
      </c>
      <c r="B31" s="33" t="s">
        <v>468</v>
      </c>
      <c r="C31" s="36"/>
      <c r="D31" s="36"/>
      <c r="E31" s="36"/>
      <c r="F31" s="36"/>
    </row>
    <row r="32" spans="1:6" ht="15">
      <c r="A32" s="33"/>
      <c r="B32" s="33"/>
      <c r="C32" s="36"/>
      <c r="D32" s="36"/>
      <c r="E32" s="36"/>
      <c r="F32" s="36"/>
    </row>
    <row r="33" spans="1:6" ht="30.75" thickBot="1">
      <c r="A33" s="225"/>
      <c r="B33" s="226" t="s">
        <v>595</v>
      </c>
      <c r="C33" s="227"/>
      <c r="D33" s="227"/>
      <c r="E33" s="227">
        <f>SUM(E25:E32)</f>
        <v>0</v>
      </c>
      <c r="F33" s="227">
        <f>SUM(F25:F32)</f>
        <v>0</v>
      </c>
    </row>
    <row r="34" ht="15">
      <c r="A34" s="2"/>
    </row>
    <row r="35" ht="15">
      <c r="A35" s="28"/>
    </row>
    <row r="36" ht="15">
      <c r="A36" s="27" t="s">
        <v>477</v>
      </c>
    </row>
    <row r="37" spans="1:2" ht="15">
      <c r="A37" s="254" t="s">
        <v>275</v>
      </c>
      <c r="B37" s="254"/>
    </row>
    <row r="38" spans="1:4" ht="36" customHeight="1">
      <c r="A38" s="1" t="s">
        <v>266</v>
      </c>
      <c r="B38" s="1" t="s">
        <v>617</v>
      </c>
      <c r="C38" s="1" t="s">
        <v>584</v>
      </c>
      <c r="D38" s="1" t="s">
        <v>478</v>
      </c>
    </row>
    <row r="39" spans="1:4" ht="15">
      <c r="A39" s="1">
        <v>1</v>
      </c>
      <c r="B39" s="1">
        <v>2</v>
      </c>
      <c r="C39" s="1">
        <v>3</v>
      </c>
      <c r="D39" s="1">
        <v>4</v>
      </c>
    </row>
    <row r="40" spans="1:4" ht="15">
      <c r="A40" s="33" t="s">
        <v>479</v>
      </c>
      <c r="B40" s="33" t="s">
        <v>482</v>
      </c>
      <c r="C40" s="178">
        <v>0</v>
      </c>
      <c r="D40" s="36">
        <v>0</v>
      </c>
    </row>
    <row r="41" spans="1:4" ht="15">
      <c r="A41" s="33" t="s">
        <v>480</v>
      </c>
      <c r="B41" s="33" t="s">
        <v>483</v>
      </c>
      <c r="C41" s="36"/>
      <c r="D41" s="36"/>
    </row>
    <row r="42" spans="1:4" ht="15">
      <c r="A42" s="33" t="s">
        <v>481</v>
      </c>
      <c r="B42" s="33" t="s">
        <v>811</v>
      </c>
      <c r="C42" s="36"/>
      <c r="D42" s="36"/>
    </row>
    <row r="43" spans="1:4" ht="15">
      <c r="A43" s="33"/>
      <c r="B43" s="33"/>
      <c r="C43" s="36"/>
      <c r="D43" s="36"/>
    </row>
    <row r="44" spans="1:4" ht="15.75" thickBot="1">
      <c r="A44" s="225"/>
      <c r="B44" s="225" t="s">
        <v>484</v>
      </c>
      <c r="C44" s="229">
        <f>SUM(C40:C43)</f>
        <v>0</v>
      </c>
      <c r="D44" s="229">
        <f>SUM(D40:D43)</f>
        <v>0</v>
      </c>
    </row>
  </sheetData>
  <sheetProtection/>
  <mergeCells count="7">
    <mergeCell ref="D21:D23"/>
    <mergeCell ref="A2:B2"/>
    <mergeCell ref="A19:B19"/>
    <mergeCell ref="A37:B37"/>
    <mergeCell ref="A21:A23"/>
    <mergeCell ref="B21:B23"/>
    <mergeCell ref="C21:C23"/>
  </mergeCells>
  <printOptions/>
  <pageMargins left="0.5" right="0.5" top="0.75" bottom="0.75" header="0.25" footer="0.25"/>
  <pageSetup horizontalDpi="600" verticalDpi="600" orientation="portrait" scale="96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22">
      <selection activeCell="C43" sqref="C43"/>
    </sheetView>
  </sheetViews>
  <sheetFormatPr defaultColWidth="9.140625" defaultRowHeight="12.75"/>
  <cols>
    <col min="1" max="1" width="9.140625" style="43" customWidth="1"/>
    <col min="2" max="2" width="29.57421875" style="43" customWidth="1"/>
    <col min="3" max="3" width="17.00390625" style="43" customWidth="1"/>
    <col min="4" max="5" width="19.57421875" style="43" customWidth="1"/>
    <col min="6" max="6" width="15.57421875" style="43" customWidth="1"/>
    <col min="7" max="16384" width="9.140625" style="43" customWidth="1"/>
  </cols>
  <sheetData>
    <row r="1" ht="15">
      <c r="A1" s="87" t="s">
        <v>485</v>
      </c>
    </row>
    <row r="2" ht="4.5" customHeight="1">
      <c r="A2" s="84"/>
    </row>
    <row r="3" spans="1:6" ht="45">
      <c r="A3" s="5" t="s">
        <v>266</v>
      </c>
      <c r="B3" s="5" t="s">
        <v>617</v>
      </c>
      <c r="C3" s="162" t="s">
        <v>596</v>
      </c>
      <c r="D3" s="162" t="s">
        <v>597</v>
      </c>
      <c r="E3" s="162" t="s">
        <v>598</v>
      </c>
      <c r="F3" s="162" t="s">
        <v>599</v>
      </c>
    </row>
    <row r="4" spans="1:6" ht="15">
      <c r="A4" s="258">
        <v>1</v>
      </c>
      <c r="B4" s="258">
        <v>2</v>
      </c>
      <c r="C4" s="258">
        <v>3</v>
      </c>
      <c r="D4" s="1">
        <v>4</v>
      </c>
      <c r="E4" s="258" t="s">
        <v>487</v>
      </c>
      <c r="F4" s="258">
        <v>6</v>
      </c>
    </row>
    <row r="5" spans="1:6" ht="15">
      <c r="A5" s="258"/>
      <c r="B5" s="258"/>
      <c r="C5" s="258"/>
      <c r="D5" s="1" t="s">
        <v>486</v>
      </c>
      <c r="E5" s="258"/>
      <c r="F5" s="258"/>
    </row>
    <row r="6" spans="1:9" ht="16.5" customHeight="1">
      <c r="A6" s="33" t="s">
        <v>488</v>
      </c>
      <c r="B6" s="33" t="s">
        <v>490</v>
      </c>
      <c r="C6" s="38">
        <v>138098</v>
      </c>
      <c r="D6" s="38">
        <v>0</v>
      </c>
      <c r="E6" s="39">
        <f>C6-D6</f>
        <v>138098</v>
      </c>
      <c r="F6" s="38">
        <v>138098</v>
      </c>
      <c r="I6" s="43" t="s">
        <v>827</v>
      </c>
    </row>
    <row r="7" spans="1:6" ht="15">
      <c r="A7" s="33"/>
      <c r="B7" s="33" t="s">
        <v>491</v>
      </c>
      <c r="C7" s="39"/>
      <c r="D7" s="39"/>
      <c r="E7" s="39"/>
      <c r="F7" s="39"/>
    </row>
    <row r="8" spans="1:6" ht="15">
      <c r="A8" s="33"/>
      <c r="B8" s="33" t="s">
        <v>492</v>
      </c>
      <c r="C8" s="39"/>
      <c r="D8" s="39"/>
      <c r="E8" s="39"/>
      <c r="F8" s="39"/>
    </row>
    <row r="9" spans="1:6" ht="15">
      <c r="A9" s="33"/>
      <c r="B9" s="33" t="s">
        <v>493</v>
      </c>
      <c r="C9" s="39"/>
      <c r="D9" s="39"/>
      <c r="E9" s="39"/>
      <c r="F9" s="39"/>
    </row>
    <row r="10" spans="1:6" ht="28.5" customHeight="1">
      <c r="A10" s="33" t="s">
        <v>489</v>
      </c>
      <c r="B10" s="33" t="s">
        <v>820</v>
      </c>
      <c r="C10" s="39"/>
      <c r="D10" s="39"/>
      <c r="E10" s="39">
        <f>C10-D10</f>
        <v>0</v>
      </c>
      <c r="F10" s="38">
        <v>0</v>
      </c>
    </row>
    <row r="11" spans="1:6" ht="15">
      <c r="A11" s="33"/>
      <c r="B11" s="33"/>
      <c r="C11" s="39"/>
      <c r="D11" s="39"/>
      <c r="E11" s="39"/>
      <c r="F11" s="39"/>
    </row>
    <row r="12" spans="1:6" ht="30">
      <c r="A12" s="33"/>
      <c r="B12" s="65" t="s">
        <v>494</v>
      </c>
      <c r="C12" s="163">
        <f>C6-C10</f>
        <v>138098</v>
      </c>
      <c r="D12" s="163">
        <f>D6-D10</f>
        <v>0</v>
      </c>
      <c r="E12" s="163">
        <f>E6-E10</f>
        <v>138098</v>
      </c>
      <c r="F12" s="163">
        <f>F6-F10</f>
        <v>138098</v>
      </c>
    </row>
    <row r="13" spans="1:6" ht="15">
      <c r="A13" s="33"/>
      <c r="B13" s="33"/>
      <c r="C13" s="39"/>
      <c r="D13" s="39"/>
      <c r="E13" s="39"/>
      <c r="F13" s="39"/>
    </row>
    <row r="14" spans="1:6" ht="30">
      <c r="A14" s="33" t="s">
        <v>495</v>
      </c>
      <c r="B14" s="177" t="s">
        <v>829</v>
      </c>
      <c r="C14" s="38">
        <v>0</v>
      </c>
      <c r="D14" s="38">
        <v>0</v>
      </c>
      <c r="E14" s="39">
        <f>C14-D14</f>
        <v>0</v>
      </c>
      <c r="F14" s="38">
        <v>0</v>
      </c>
    </row>
    <row r="15" spans="1:6" ht="15">
      <c r="A15" s="33"/>
      <c r="B15" s="33" t="s">
        <v>499</v>
      </c>
      <c r="C15" s="39"/>
      <c r="D15" s="39"/>
      <c r="E15" s="39"/>
      <c r="F15" s="39"/>
    </row>
    <row r="16" spans="1:6" ht="15">
      <c r="A16" s="33"/>
      <c r="B16" s="33" t="s">
        <v>500</v>
      </c>
      <c r="C16" s="39"/>
      <c r="D16" s="39"/>
      <c r="E16" s="39"/>
      <c r="F16" s="39"/>
    </row>
    <row r="17" spans="1:6" ht="15">
      <c r="A17" s="33" t="s">
        <v>496</v>
      </c>
      <c r="B17" s="33" t="s">
        <v>501</v>
      </c>
      <c r="C17" s="39"/>
      <c r="D17" s="39"/>
      <c r="E17" s="39"/>
      <c r="F17" s="39"/>
    </row>
    <row r="18" spans="1:6" ht="28.5" customHeight="1">
      <c r="A18" s="33"/>
      <c r="B18" s="33" t="s">
        <v>820</v>
      </c>
      <c r="C18" s="38">
        <v>0</v>
      </c>
      <c r="D18" s="38">
        <v>0</v>
      </c>
      <c r="E18" s="39">
        <f>C18-D18</f>
        <v>0</v>
      </c>
      <c r="F18" s="38">
        <v>0</v>
      </c>
    </row>
    <row r="19" spans="1:6" ht="15">
      <c r="A19" s="33"/>
      <c r="B19" s="33"/>
      <c r="C19" s="39"/>
      <c r="D19" s="39"/>
      <c r="E19" s="39"/>
      <c r="F19" s="39"/>
    </row>
    <row r="20" spans="1:6" ht="14.25" customHeight="1">
      <c r="A20" s="33"/>
      <c r="B20" s="65" t="s">
        <v>502</v>
      </c>
      <c r="C20" s="163">
        <f>C14-C18</f>
        <v>0</v>
      </c>
      <c r="D20" s="163">
        <f>D14-D18</f>
        <v>0</v>
      </c>
      <c r="E20" s="163">
        <f>E14-E18</f>
        <v>0</v>
      </c>
      <c r="F20" s="163">
        <f>F14-F18</f>
        <v>0</v>
      </c>
    </row>
    <row r="21" spans="1:6" ht="16.5" customHeight="1">
      <c r="A21" s="33" t="s">
        <v>497</v>
      </c>
      <c r="B21" s="33" t="s">
        <v>503</v>
      </c>
      <c r="C21" s="38">
        <v>0</v>
      </c>
      <c r="D21" s="38">
        <v>0</v>
      </c>
      <c r="E21" s="39">
        <f>C21-D21</f>
        <v>0</v>
      </c>
      <c r="F21" s="38">
        <v>0</v>
      </c>
    </row>
    <row r="22" spans="1:6" ht="15">
      <c r="A22" s="33"/>
      <c r="B22" s="33" t="s">
        <v>499</v>
      </c>
      <c r="C22" s="39"/>
      <c r="D22" s="39"/>
      <c r="E22" s="39"/>
      <c r="F22" s="39"/>
    </row>
    <row r="23" spans="1:6" ht="15">
      <c r="A23" s="33"/>
      <c r="B23" s="33" t="s">
        <v>500</v>
      </c>
      <c r="C23" s="39"/>
      <c r="D23" s="39"/>
      <c r="E23" s="39"/>
      <c r="F23" s="39"/>
    </row>
    <row r="24" spans="1:6" ht="15">
      <c r="A24" s="33"/>
      <c r="B24" s="33" t="s">
        <v>501</v>
      </c>
      <c r="C24" s="39"/>
      <c r="D24" s="39"/>
      <c r="E24" s="39"/>
      <c r="F24" s="39"/>
    </row>
    <row r="25" spans="1:6" ht="30">
      <c r="A25" s="33" t="s">
        <v>498</v>
      </c>
      <c r="B25" s="177" t="s">
        <v>828</v>
      </c>
      <c r="C25" s="38">
        <v>250059</v>
      </c>
      <c r="D25" s="38">
        <v>0</v>
      </c>
      <c r="E25" s="39">
        <f>C25-D25</f>
        <v>250059</v>
      </c>
      <c r="F25" s="38">
        <v>250059</v>
      </c>
    </row>
    <row r="26" spans="1:6" ht="15">
      <c r="A26" s="24"/>
      <c r="B26" s="33" t="s">
        <v>499</v>
      </c>
      <c r="C26" s="39"/>
      <c r="D26" s="39"/>
      <c r="E26" s="39"/>
      <c r="F26" s="39"/>
    </row>
    <row r="27" spans="1:6" ht="15">
      <c r="A27" s="24"/>
      <c r="B27" s="33" t="s">
        <v>500</v>
      </c>
      <c r="C27" s="39"/>
      <c r="D27" s="39"/>
      <c r="E27" s="39"/>
      <c r="F27" s="39"/>
    </row>
    <row r="28" spans="1:6" ht="15">
      <c r="A28" s="33"/>
      <c r="B28" s="33" t="s">
        <v>493</v>
      </c>
      <c r="C28" s="39"/>
      <c r="D28" s="39"/>
      <c r="E28" s="39"/>
      <c r="F28" s="39"/>
    </row>
    <row r="29" spans="1:6" ht="30">
      <c r="A29" s="33" t="s">
        <v>504</v>
      </c>
      <c r="B29" s="177" t="s">
        <v>830</v>
      </c>
      <c r="C29" s="38">
        <v>0</v>
      </c>
      <c r="D29" s="38">
        <v>0</v>
      </c>
      <c r="E29" s="39">
        <f>C29-D29</f>
        <v>0</v>
      </c>
      <c r="F29" s="38">
        <v>0</v>
      </c>
    </row>
    <row r="30" spans="1:6" ht="15">
      <c r="A30" s="33"/>
      <c r="B30" s="33" t="s">
        <v>499</v>
      </c>
      <c r="C30" s="39"/>
      <c r="D30" s="39"/>
      <c r="E30" s="39"/>
      <c r="F30" s="39"/>
    </row>
    <row r="31" spans="1:6" ht="15">
      <c r="A31" s="33"/>
      <c r="B31" s="33" t="s">
        <v>500</v>
      </c>
      <c r="C31" s="39"/>
      <c r="D31" s="39"/>
      <c r="E31" s="39"/>
      <c r="F31" s="39"/>
    </row>
    <row r="32" spans="1:6" ht="15">
      <c r="A32" s="33"/>
      <c r="B32" s="33" t="s">
        <v>493</v>
      </c>
      <c r="C32" s="39"/>
      <c r="D32" s="39"/>
      <c r="E32" s="39"/>
      <c r="F32" s="39"/>
    </row>
    <row r="33" spans="1:6" ht="13.5" customHeight="1">
      <c r="A33" s="33" t="s">
        <v>505</v>
      </c>
      <c r="B33" s="33" t="s">
        <v>506</v>
      </c>
      <c r="C33" s="38">
        <v>0</v>
      </c>
      <c r="D33" s="38">
        <v>0</v>
      </c>
      <c r="E33" s="39">
        <f>C33-D33</f>
        <v>0</v>
      </c>
      <c r="F33" s="38">
        <v>0</v>
      </c>
    </row>
    <row r="34" spans="1:6" ht="13.5" customHeight="1">
      <c r="A34" s="33"/>
      <c r="B34" s="33"/>
      <c r="C34" s="39"/>
      <c r="D34" s="39"/>
      <c r="E34" s="39"/>
      <c r="F34" s="39"/>
    </row>
    <row r="35" spans="1:7" ht="30">
      <c r="A35" s="33"/>
      <c r="B35" s="82" t="s">
        <v>507</v>
      </c>
      <c r="C35" s="163">
        <f>C33+C29+C25+C21+C20+C12</f>
        <v>388157</v>
      </c>
      <c r="D35" s="163">
        <f>D33+D29+D25+D21+D20+D12</f>
        <v>0</v>
      </c>
      <c r="E35" s="163">
        <f>E33+E29+E25+E21+E20+E12</f>
        <v>388157</v>
      </c>
      <c r="F35" s="163">
        <f>F33+F29+F25+F21+F20+F12</f>
        <v>388157</v>
      </c>
      <c r="G35" s="39"/>
    </row>
  </sheetData>
  <sheetProtection/>
  <mergeCells count="5">
    <mergeCell ref="C4:C5"/>
    <mergeCell ref="E4:E5"/>
    <mergeCell ref="F4:F5"/>
    <mergeCell ref="A4:A5"/>
    <mergeCell ref="B4:B5"/>
  </mergeCells>
  <printOptions/>
  <pageMargins left="0.5" right="0.5" top="0.75" bottom="0.75" header="0.25" footer="0.25"/>
  <pageSetup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75" zoomScalePageLayoutView="0" workbookViewId="0" topLeftCell="A72">
      <selection activeCell="C91" sqref="C91"/>
    </sheetView>
  </sheetViews>
  <sheetFormatPr defaultColWidth="9.140625" defaultRowHeight="12.75"/>
  <cols>
    <col min="1" max="1" width="16.00390625" style="3" customWidth="1"/>
    <col min="2" max="2" width="22.00390625" style="3" customWidth="1"/>
    <col min="3" max="3" width="26.00390625" style="3" customWidth="1"/>
    <col min="4" max="4" width="22.57421875" style="3" customWidth="1"/>
    <col min="5" max="5" width="15.7109375" style="3" customWidth="1"/>
    <col min="6" max="6" width="16.140625" style="3" customWidth="1"/>
    <col min="7" max="7" width="13.28125" style="3" bestFit="1" customWidth="1"/>
    <col min="8" max="16384" width="9.140625" style="3" customWidth="1"/>
  </cols>
  <sheetData>
    <row r="1" ht="15">
      <c r="A1" s="28" t="s">
        <v>508</v>
      </c>
    </row>
    <row r="2" ht="15">
      <c r="A2" s="28"/>
    </row>
    <row r="3" spans="1:4" ht="30">
      <c r="A3" s="34" t="s">
        <v>775</v>
      </c>
      <c r="B3" s="34" t="s">
        <v>617</v>
      </c>
      <c r="C3" s="77" t="s">
        <v>608</v>
      </c>
      <c r="D3" s="77" t="s">
        <v>601</v>
      </c>
    </row>
    <row r="4" spans="1:4" ht="15">
      <c r="A4" s="35">
        <v>1</v>
      </c>
      <c r="B4" s="35">
        <v>2</v>
      </c>
      <c r="C4" s="35">
        <v>3</v>
      </c>
      <c r="D4" s="35">
        <v>4</v>
      </c>
    </row>
    <row r="5" spans="1:4" ht="15">
      <c r="A5" s="23" t="s">
        <v>509</v>
      </c>
      <c r="B5" s="33" t="s">
        <v>512</v>
      </c>
      <c r="C5" s="25"/>
      <c r="D5" s="25"/>
    </row>
    <row r="6" spans="1:4" ht="15">
      <c r="A6" s="23" t="s">
        <v>510</v>
      </c>
      <c r="B6" s="33" t="s">
        <v>513</v>
      </c>
      <c r="C6" s="25"/>
      <c r="D6" s="25"/>
    </row>
    <row r="7" spans="1:4" ht="30">
      <c r="A7" s="23" t="s">
        <v>511</v>
      </c>
      <c r="B7" s="33" t="s">
        <v>514</v>
      </c>
      <c r="C7" s="25"/>
      <c r="D7" s="25"/>
    </row>
    <row r="8" spans="1:4" ht="15">
      <c r="A8" s="23"/>
      <c r="B8" s="33"/>
      <c r="C8" s="25"/>
      <c r="D8" s="25"/>
    </row>
    <row r="9" spans="1:4" ht="15.75" thickBot="1">
      <c r="A9" s="230"/>
      <c r="B9" s="226" t="s">
        <v>515</v>
      </c>
      <c r="C9" s="229">
        <f>SUM(C5:C8)</f>
        <v>0</v>
      </c>
      <c r="D9" s="229">
        <f>SUM(D5:D8)</f>
        <v>0</v>
      </c>
    </row>
    <row r="10" ht="29.25" customHeight="1">
      <c r="A10" s="28" t="s">
        <v>516</v>
      </c>
    </row>
    <row r="11" spans="1:4" ht="30">
      <c r="A11" s="34" t="s">
        <v>775</v>
      </c>
      <c r="B11" s="34" t="s">
        <v>617</v>
      </c>
      <c r="C11" s="77" t="s">
        <v>600</v>
      </c>
      <c r="D11" s="77" t="s">
        <v>601</v>
      </c>
    </row>
    <row r="12" spans="1:4" ht="15">
      <c r="A12" s="35">
        <v>1</v>
      </c>
      <c r="B12" s="35">
        <v>2</v>
      </c>
      <c r="C12" s="35">
        <v>3</v>
      </c>
      <c r="D12" s="35">
        <v>4</v>
      </c>
    </row>
    <row r="13" spans="1:4" ht="15">
      <c r="A13" s="23" t="s">
        <v>517</v>
      </c>
      <c r="B13" s="33" t="s">
        <v>530</v>
      </c>
      <c r="C13" s="38">
        <v>0</v>
      </c>
      <c r="D13" s="36"/>
    </row>
    <row r="14" spans="1:4" ht="30">
      <c r="A14" s="23"/>
      <c r="B14" s="31" t="s">
        <v>531</v>
      </c>
      <c r="C14" s="36">
        <v>0</v>
      </c>
      <c r="D14" s="36">
        <v>0</v>
      </c>
    </row>
    <row r="15" spans="1:4" ht="15">
      <c r="A15" s="23" t="s">
        <v>518</v>
      </c>
      <c r="B15" s="33" t="s">
        <v>532</v>
      </c>
      <c r="C15" s="38">
        <v>0</v>
      </c>
      <c r="D15" s="36">
        <v>0</v>
      </c>
    </row>
    <row r="16" spans="1:4" ht="15">
      <c r="A16" s="23" t="s">
        <v>519</v>
      </c>
      <c r="B16" s="33" t="s">
        <v>533</v>
      </c>
      <c r="C16" s="36">
        <v>0</v>
      </c>
      <c r="D16" s="36"/>
    </row>
    <row r="17" spans="1:4" ht="34.5" customHeight="1">
      <c r="A17" s="23" t="s">
        <v>520</v>
      </c>
      <c r="B17" s="33" t="s">
        <v>534</v>
      </c>
      <c r="C17" s="36"/>
      <c r="D17" s="36"/>
    </row>
    <row r="18" spans="1:4" ht="15">
      <c r="A18" s="23" t="s">
        <v>521</v>
      </c>
      <c r="B18" s="33" t="s">
        <v>535</v>
      </c>
      <c r="C18" s="36"/>
      <c r="D18" s="36"/>
    </row>
    <row r="19" spans="1:4" ht="15">
      <c r="A19" s="23"/>
      <c r="B19" s="31" t="s">
        <v>805</v>
      </c>
      <c r="C19" s="39">
        <f>SUM(C15:C18)</f>
        <v>0</v>
      </c>
      <c r="D19" s="39">
        <f>SUM(D15:D18)</f>
        <v>0</v>
      </c>
    </row>
    <row r="20" spans="1:4" ht="30">
      <c r="A20" s="23" t="s">
        <v>522</v>
      </c>
      <c r="B20" s="31" t="s">
        <v>536</v>
      </c>
      <c r="C20" s="36"/>
      <c r="D20" s="36"/>
    </row>
    <row r="21" spans="1:4" ht="15">
      <c r="A21" s="23" t="s">
        <v>523</v>
      </c>
      <c r="B21" s="33" t="s">
        <v>532</v>
      </c>
      <c r="C21" s="36"/>
      <c r="D21" s="36"/>
    </row>
    <row r="22" spans="1:4" ht="15">
      <c r="A22" s="23" t="s">
        <v>524</v>
      </c>
      <c r="B22" s="33" t="s">
        <v>533</v>
      </c>
      <c r="C22" s="36"/>
      <c r="D22" s="36"/>
    </row>
    <row r="23" spans="1:4" ht="16.5" customHeight="1">
      <c r="A23" s="23" t="s">
        <v>525</v>
      </c>
      <c r="B23" s="33" t="s">
        <v>534</v>
      </c>
      <c r="C23" s="36"/>
      <c r="D23" s="36"/>
    </row>
    <row r="24" spans="1:4" ht="15">
      <c r="A24" s="33"/>
      <c r="B24" s="33" t="s">
        <v>535</v>
      </c>
      <c r="C24" s="36"/>
      <c r="D24" s="36"/>
    </row>
    <row r="25" spans="1:4" ht="15">
      <c r="A25" s="33"/>
      <c r="B25" s="31" t="s">
        <v>805</v>
      </c>
      <c r="C25" s="25">
        <f>SUM(C21:C24)</f>
        <v>0</v>
      </c>
      <c r="D25" s="25">
        <f>SUM(D21:D24)</f>
        <v>0</v>
      </c>
    </row>
    <row r="26" spans="1:4" ht="30">
      <c r="A26" s="33"/>
      <c r="B26" s="31" t="s">
        <v>537</v>
      </c>
      <c r="C26" s="36"/>
      <c r="D26" s="36"/>
    </row>
    <row r="27" spans="1:8" ht="15">
      <c r="A27" s="23" t="s">
        <v>526</v>
      </c>
      <c r="B27" s="33" t="s">
        <v>532</v>
      </c>
      <c r="C27" s="36">
        <v>46570482.94</v>
      </c>
      <c r="D27" s="36">
        <v>32816650.84</v>
      </c>
      <c r="G27" s="8"/>
      <c r="H27" s="8"/>
    </row>
    <row r="28" spans="1:4" ht="15">
      <c r="A28" s="23" t="s">
        <v>527</v>
      </c>
      <c r="B28" s="33" t="s">
        <v>533</v>
      </c>
      <c r="C28" s="36"/>
      <c r="D28" s="36"/>
    </row>
    <row r="29" spans="1:4" ht="15.75" customHeight="1">
      <c r="A29" s="23" t="s">
        <v>528</v>
      </c>
      <c r="B29" s="33" t="s">
        <v>534</v>
      </c>
      <c r="C29" s="36"/>
      <c r="D29" s="36"/>
    </row>
    <row r="30" spans="1:4" ht="15">
      <c r="A30" s="23" t="s">
        <v>529</v>
      </c>
      <c r="B30" s="33" t="s">
        <v>535</v>
      </c>
      <c r="C30" s="36"/>
      <c r="D30" s="36"/>
    </row>
    <row r="31" spans="1:4" ht="15">
      <c r="A31" s="31"/>
      <c r="B31" s="31" t="s">
        <v>805</v>
      </c>
      <c r="C31" s="25">
        <f>SUM(C27:C30)</f>
        <v>46570482.94</v>
      </c>
      <c r="D31" s="25">
        <f>SUM(D27:D30)</f>
        <v>32816650.84</v>
      </c>
    </row>
    <row r="32" spans="1:4" ht="15">
      <c r="A32" s="31"/>
      <c r="B32" s="31"/>
      <c r="C32" s="36"/>
      <c r="D32" s="36"/>
    </row>
    <row r="33" spans="1:4" ht="30.75" thickBot="1">
      <c r="A33" s="225"/>
      <c r="B33" s="226" t="s">
        <v>538</v>
      </c>
      <c r="C33" s="231">
        <f>C31+C25+C19+C13</f>
        <v>46570482.94</v>
      </c>
      <c r="D33" s="231">
        <f>D31+D25+D19+D13</f>
        <v>32816650.84</v>
      </c>
    </row>
    <row r="34" spans="1:4" ht="15">
      <c r="A34" s="33"/>
      <c r="B34" s="31"/>
      <c r="C34" s="164"/>
      <c r="D34" s="31"/>
    </row>
    <row r="35" ht="15">
      <c r="A35" s="28" t="s">
        <v>539</v>
      </c>
    </row>
    <row r="36" spans="1:6" ht="60">
      <c r="A36" s="35" t="s">
        <v>775</v>
      </c>
      <c r="B36" s="34" t="s">
        <v>617</v>
      </c>
      <c r="C36" s="77" t="s">
        <v>602</v>
      </c>
      <c r="D36" s="77" t="s">
        <v>603</v>
      </c>
      <c r="E36" s="77" t="s">
        <v>604</v>
      </c>
      <c r="F36" s="77" t="s">
        <v>605</v>
      </c>
    </row>
    <row r="37" spans="1:6" ht="15">
      <c r="A37" s="35">
        <v>1</v>
      </c>
      <c r="B37" s="35">
        <v>2</v>
      </c>
      <c r="C37" s="35">
        <v>3</v>
      </c>
      <c r="D37" s="35">
        <v>4</v>
      </c>
      <c r="E37" s="35">
        <v>5</v>
      </c>
      <c r="F37" s="35">
        <v>6</v>
      </c>
    </row>
    <row r="38" spans="1:6" ht="30">
      <c r="A38" s="23" t="s">
        <v>540</v>
      </c>
      <c r="B38" s="33" t="s">
        <v>547</v>
      </c>
      <c r="C38" s="36">
        <v>0</v>
      </c>
      <c r="D38" s="36"/>
      <c r="E38" s="36"/>
      <c r="F38" s="25">
        <f>C38+D38-E38</f>
        <v>0</v>
      </c>
    </row>
    <row r="39" spans="1:6" ht="15.75" customHeight="1">
      <c r="A39" s="23" t="s">
        <v>541</v>
      </c>
      <c r="B39" s="33" t="s">
        <v>548</v>
      </c>
      <c r="C39" s="36">
        <v>0</v>
      </c>
      <c r="D39" s="36"/>
      <c r="E39" s="36"/>
      <c r="F39" s="25">
        <f aca="true" t="shared" si="0" ref="F39:F44">C39+D39-E39</f>
        <v>0</v>
      </c>
    </row>
    <row r="40" spans="1:6" ht="15">
      <c r="A40" s="23" t="s">
        <v>542</v>
      </c>
      <c r="B40" s="33" t="s">
        <v>549</v>
      </c>
      <c r="C40" s="36">
        <v>0</v>
      </c>
      <c r="D40" s="36"/>
      <c r="E40" s="36"/>
      <c r="F40" s="25">
        <f t="shared" si="0"/>
        <v>0</v>
      </c>
    </row>
    <row r="41" spans="1:6" ht="30" customHeight="1">
      <c r="A41" s="23" t="s">
        <v>543</v>
      </c>
      <c r="B41" s="103" t="s">
        <v>822</v>
      </c>
      <c r="C41" s="36">
        <v>0</v>
      </c>
      <c r="D41" s="36">
        <v>0</v>
      </c>
      <c r="E41" s="36">
        <v>0</v>
      </c>
      <c r="F41" s="25">
        <f t="shared" si="0"/>
        <v>0</v>
      </c>
    </row>
    <row r="42" spans="1:6" ht="30">
      <c r="A42" s="23" t="s">
        <v>544</v>
      </c>
      <c r="B42" s="177" t="s">
        <v>838</v>
      </c>
      <c r="C42" s="36">
        <v>0</v>
      </c>
      <c r="D42" s="36"/>
      <c r="E42" s="36"/>
      <c r="F42" s="25">
        <f t="shared" si="0"/>
        <v>0</v>
      </c>
    </row>
    <row r="43" spans="1:6" ht="30.75" customHeight="1">
      <c r="A43" s="23" t="s">
        <v>545</v>
      </c>
      <c r="B43" s="33" t="s">
        <v>550</v>
      </c>
      <c r="C43" s="36"/>
      <c r="D43" s="36"/>
      <c r="E43" s="36"/>
      <c r="F43" s="25">
        <f t="shared" si="0"/>
        <v>0</v>
      </c>
    </row>
    <row r="44" spans="1:6" ht="15">
      <c r="A44" s="23" t="s">
        <v>546</v>
      </c>
      <c r="B44" s="33" t="s">
        <v>551</v>
      </c>
      <c r="C44" s="36"/>
      <c r="D44" s="36"/>
      <c r="E44" s="36"/>
      <c r="F44" s="25">
        <f t="shared" si="0"/>
        <v>0</v>
      </c>
    </row>
    <row r="45" spans="1:6" ht="15">
      <c r="A45" s="33"/>
      <c r="B45" s="31" t="s">
        <v>552</v>
      </c>
      <c r="C45" s="25">
        <f>SUM(C38:C44)</f>
        <v>0</v>
      </c>
      <c r="D45" s="25">
        <f>SUM(D38:D44)</f>
        <v>0</v>
      </c>
      <c r="E45" s="25">
        <f>SUM(E38:E44)</f>
        <v>0</v>
      </c>
      <c r="F45" s="25">
        <f>SUM(F38:F44)</f>
        <v>0</v>
      </c>
    </row>
    <row r="46" spans="1:6" ht="63.75" customHeight="1">
      <c r="A46" s="23">
        <v>461</v>
      </c>
      <c r="B46" s="165" t="s">
        <v>823</v>
      </c>
      <c r="C46" s="25">
        <f>D59</f>
        <v>0</v>
      </c>
      <c r="D46" s="36">
        <v>0</v>
      </c>
      <c r="E46" s="36">
        <v>0</v>
      </c>
      <c r="F46" s="25">
        <f>D59</f>
        <v>0</v>
      </c>
    </row>
    <row r="47" spans="1:6" ht="19.5" customHeight="1">
      <c r="A47" s="33"/>
      <c r="B47" s="33"/>
      <c r="C47" s="36"/>
      <c r="D47" s="36"/>
      <c r="E47" s="36"/>
      <c r="F47" s="36"/>
    </row>
    <row r="48" spans="1:6" ht="46.5" customHeight="1">
      <c r="A48" s="33"/>
      <c r="B48" s="108" t="s">
        <v>606</v>
      </c>
      <c r="C48" s="30">
        <f>C45-C46</f>
        <v>0</v>
      </c>
      <c r="D48" s="30">
        <f>D45-D46</f>
        <v>0</v>
      </c>
      <c r="E48" s="30">
        <f>E45-E46</f>
        <v>0</v>
      </c>
      <c r="F48" s="30">
        <f>F45-F46</f>
        <v>0</v>
      </c>
    </row>
    <row r="49" spans="1:6" ht="15">
      <c r="A49" s="87"/>
      <c r="B49" s="43"/>
      <c r="C49" s="43"/>
      <c r="D49" s="43"/>
      <c r="E49" s="43"/>
      <c r="F49" s="43"/>
    </row>
    <row r="50" ht="15">
      <c r="A50" s="28" t="s">
        <v>553</v>
      </c>
    </row>
    <row r="51" ht="15">
      <c r="A51" s="28" t="s">
        <v>554</v>
      </c>
    </row>
    <row r="52" ht="15">
      <c r="A52" s="28"/>
    </row>
    <row r="53" spans="1:4" ht="30">
      <c r="A53" s="34" t="s">
        <v>266</v>
      </c>
      <c r="B53" s="34" t="s">
        <v>617</v>
      </c>
      <c r="C53" s="35" t="s">
        <v>584</v>
      </c>
      <c r="D53" s="35" t="s">
        <v>478</v>
      </c>
    </row>
    <row r="54" spans="1:4" ht="15">
      <c r="A54" s="35" t="s">
        <v>555</v>
      </c>
      <c r="B54" s="35" t="s">
        <v>556</v>
      </c>
      <c r="C54" s="35" t="s">
        <v>557</v>
      </c>
      <c r="D54" s="35" t="s">
        <v>558</v>
      </c>
    </row>
    <row r="55" spans="1:4" ht="15">
      <c r="A55" s="23" t="s">
        <v>559</v>
      </c>
      <c r="B55" s="33" t="s">
        <v>562</v>
      </c>
      <c r="C55" s="25"/>
      <c r="D55" s="25"/>
    </row>
    <row r="56" spans="1:4" ht="15">
      <c r="A56" s="23" t="s">
        <v>560</v>
      </c>
      <c r="B56" s="33" t="s">
        <v>563</v>
      </c>
      <c r="C56" s="25"/>
      <c r="D56" s="25"/>
    </row>
    <row r="57" spans="1:4" ht="15">
      <c r="A57" s="23" t="s">
        <v>561</v>
      </c>
      <c r="B57" s="33" t="s">
        <v>564</v>
      </c>
      <c r="C57" s="25"/>
      <c r="D57" s="25"/>
    </row>
    <row r="58" spans="1:4" ht="15">
      <c r="A58" s="23"/>
      <c r="B58" s="33"/>
      <c r="C58" s="25"/>
      <c r="D58" s="25"/>
    </row>
    <row r="59" spans="1:4" ht="30">
      <c r="A59" s="33"/>
      <c r="B59" s="106" t="s">
        <v>565</v>
      </c>
      <c r="C59" s="30">
        <f>SUM(C55:C58)</f>
        <v>0</v>
      </c>
      <c r="D59" s="30">
        <f>SUM(D55:D58)</f>
        <v>0</v>
      </c>
    </row>
    <row r="60" ht="15">
      <c r="A60" s="28" t="s">
        <v>566</v>
      </c>
    </row>
    <row r="61" ht="15">
      <c r="A61" s="28"/>
    </row>
    <row r="62" spans="1:4" ht="30">
      <c r="A62" s="37" t="s">
        <v>266</v>
      </c>
      <c r="B62" s="37" t="s">
        <v>617</v>
      </c>
      <c r="C62" s="37" t="s">
        <v>584</v>
      </c>
      <c r="D62" s="37" t="s">
        <v>478</v>
      </c>
    </row>
    <row r="63" spans="1:4" ht="15">
      <c r="A63" s="32" t="s">
        <v>555</v>
      </c>
      <c r="B63" s="32" t="s">
        <v>556</v>
      </c>
      <c r="C63" s="32" t="s">
        <v>557</v>
      </c>
      <c r="D63" s="32" t="s">
        <v>558</v>
      </c>
    </row>
    <row r="64" spans="1:4" ht="15">
      <c r="A64" s="23" t="s">
        <v>567</v>
      </c>
      <c r="B64" s="33" t="s">
        <v>569</v>
      </c>
      <c r="C64" s="25"/>
      <c r="D64" s="25"/>
    </row>
    <row r="65" spans="1:4" ht="30">
      <c r="A65" s="23" t="s">
        <v>568</v>
      </c>
      <c r="B65" s="33" t="s">
        <v>570</v>
      </c>
      <c r="C65" s="25"/>
      <c r="D65" s="25"/>
    </row>
    <row r="66" spans="1:4" ht="15">
      <c r="A66" s="23"/>
      <c r="B66" s="33"/>
      <c r="C66" s="25"/>
      <c r="D66" s="25"/>
    </row>
    <row r="67" spans="1:4" ht="15">
      <c r="A67" s="33"/>
      <c r="B67" s="65" t="s">
        <v>571</v>
      </c>
      <c r="C67" s="30">
        <f>SUM(C64:C66)</f>
        <v>0</v>
      </c>
      <c r="D67" s="30">
        <f>SUM(D64:D66)</f>
        <v>0</v>
      </c>
    </row>
    <row r="68" ht="15">
      <c r="A68" s="28"/>
    </row>
    <row r="69" ht="15">
      <c r="A69" s="28" t="s">
        <v>572</v>
      </c>
    </row>
    <row r="70" ht="15">
      <c r="A70" s="28"/>
    </row>
    <row r="71" spans="1:4" ht="30">
      <c r="A71" s="34" t="s">
        <v>266</v>
      </c>
      <c r="B71" s="34" t="s">
        <v>617</v>
      </c>
      <c r="C71" s="77" t="s">
        <v>584</v>
      </c>
      <c r="D71" s="77" t="s">
        <v>478</v>
      </c>
    </row>
    <row r="72" spans="1:4" ht="15">
      <c r="A72" s="35" t="s">
        <v>555</v>
      </c>
      <c r="B72" s="35" t="s">
        <v>556</v>
      </c>
      <c r="C72" s="35" t="s">
        <v>557</v>
      </c>
      <c r="D72" s="35" t="s">
        <v>558</v>
      </c>
    </row>
    <row r="73" spans="1:4" ht="34.5" customHeight="1">
      <c r="A73" s="23" t="s">
        <v>573</v>
      </c>
      <c r="B73" s="33" t="s">
        <v>577</v>
      </c>
      <c r="C73" s="36"/>
      <c r="D73" s="36"/>
    </row>
    <row r="74" spans="1:4" ht="33.75" customHeight="1">
      <c r="A74" s="23" t="s">
        <v>574</v>
      </c>
      <c r="B74" s="33" t="s">
        <v>578</v>
      </c>
      <c r="C74" s="36"/>
      <c r="D74" s="36"/>
    </row>
    <row r="75" spans="1:4" ht="31.5" customHeight="1">
      <c r="A75" s="23" t="s">
        <v>575</v>
      </c>
      <c r="B75" s="33" t="s">
        <v>579</v>
      </c>
      <c r="C75" s="36"/>
      <c r="D75" s="36"/>
    </row>
    <row r="76" spans="1:4" ht="15">
      <c r="A76" s="23" t="s">
        <v>576</v>
      </c>
      <c r="B76" s="33" t="s">
        <v>811</v>
      </c>
      <c r="C76" s="36"/>
      <c r="D76" s="36"/>
    </row>
    <row r="77" spans="1:4" ht="15">
      <c r="A77" s="23"/>
      <c r="B77" s="33"/>
      <c r="C77" s="36"/>
      <c r="D77" s="36"/>
    </row>
    <row r="78" spans="1:4" ht="30">
      <c r="A78" s="33"/>
      <c r="B78" s="65" t="s">
        <v>580</v>
      </c>
      <c r="C78" s="30">
        <f>SUM(C73:C77)</f>
        <v>0</v>
      </c>
      <c r="D78" s="30">
        <f>SUM(D73:D77)</f>
        <v>0</v>
      </c>
    </row>
  </sheetData>
  <sheetProtection/>
  <printOptions/>
  <pageMargins left="0.5" right="0.5" top="0.75" bottom="0.75" header="0.25" footer="0.25"/>
  <pageSetup horizontalDpi="600" verticalDpi="600" orientation="portrait" scale="76" r:id="rId1"/>
  <rowBreaks count="5" manualBreakCount="5">
    <brk id="9" max="255" man="1"/>
    <brk id="34" max="255" man="1"/>
    <brk id="48" max="255" man="1"/>
    <brk id="59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9.7109375" style="4" customWidth="1"/>
    <col min="2" max="2" width="38.57421875" style="3" customWidth="1"/>
    <col min="3" max="3" width="11.28125" style="4" customWidth="1"/>
    <col min="4" max="4" width="17.8515625" style="3" customWidth="1"/>
    <col min="5" max="5" width="20.28125" style="3" customWidth="1"/>
    <col min="6" max="6" width="9.140625" style="3" customWidth="1"/>
    <col min="7" max="7" width="13.57421875" style="3" bestFit="1" customWidth="1"/>
    <col min="8" max="8" width="12.421875" style="3" bestFit="1" customWidth="1"/>
    <col min="9" max="16384" width="9.140625" style="3" customWidth="1"/>
  </cols>
  <sheetData>
    <row r="1" spans="1:5" ht="15">
      <c r="A1" s="259" t="str">
        <f>'BS'!A1</f>
        <v>NAGAR PANCHAYAT MAGHAR - SANTKABIR NAGAR </v>
      </c>
      <c r="B1" s="259"/>
      <c r="C1" s="259"/>
      <c r="D1" s="259"/>
      <c r="E1" s="259"/>
    </row>
    <row r="2" spans="1:5" ht="23.25" customHeight="1">
      <c r="A2" s="252" t="s">
        <v>861</v>
      </c>
      <c r="B2" s="252"/>
      <c r="C2" s="252"/>
      <c r="D2" s="252"/>
      <c r="E2" s="252"/>
    </row>
    <row r="3" spans="1:5" ht="36" customHeight="1">
      <c r="A3" s="81" t="s">
        <v>618</v>
      </c>
      <c r="B3" s="81" t="s">
        <v>619</v>
      </c>
      <c r="C3" s="81" t="s">
        <v>665</v>
      </c>
      <c r="D3" s="44" t="s">
        <v>664</v>
      </c>
      <c r="E3" s="44" t="s">
        <v>663</v>
      </c>
    </row>
    <row r="4" spans="1:5" ht="15">
      <c r="A4" s="35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16.5" customHeight="1">
      <c r="A5" s="138"/>
      <c r="B5" s="31" t="s">
        <v>620</v>
      </c>
      <c r="C5" s="23"/>
      <c r="D5" s="93"/>
      <c r="E5" s="213"/>
    </row>
    <row r="6" spans="1:5" ht="15">
      <c r="A6" s="214" t="s">
        <v>651</v>
      </c>
      <c r="B6" s="33" t="s">
        <v>621</v>
      </c>
      <c r="C6" s="23" t="s">
        <v>630</v>
      </c>
      <c r="D6" s="25">
        <f>'I-1'!C29</f>
        <v>523666</v>
      </c>
      <c r="E6" s="20">
        <f>'I-1'!D29</f>
        <v>587699</v>
      </c>
    </row>
    <row r="7" spans="1:5" ht="21" customHeight="1">
      <c r="A7" s="214" t="s">
        <v>731</v>
      </c>
      <c r="B7" s="33" t="s">
        <v>622</v>
      </c>
      <c r="C7" s="23" t="s">
        <v>631</v>
      </c>
      <c r="D7" s="25">
        <f>'I-2'!C8</f>
        <v>0</v>
      </c>
      <c r="E7" s="20">
        <f>'I-2'!D8</f>
        <v>0</v>
      </c>
    </row>
    <row r="8" spans="1:5" ht="21" customHeight="1">
      <c r="A8" s="214" t="s">
        <v>732</v>
      </c>
      <c r="B8" s="33" t="s">
        <v>623</v>
      </c>
      <c r="C8" s="23" t="s">
        <v>632</v>
      </c>
      <c r="D8" s="25">
        <f>'I-3'!C14</f>
        <v>319970</v>
      </c>
      <c r="E8" s="20">
        <f>'I-3'!D14</f>
        <v>207850</v>
      </c>
    </row>
    <row r="9" spans="1:5" ht="15">
      <c r="A9" s="214" t="s">
        <v>733</v>
      </c>
      <c r="B9" s="33" t="s">
        <v>624</v>
      </c>
      <c r="C9" s="23" t="s">
        <v>633</v>
      </c>
      <c r="D9" s="25">
        <f>'I-4'!C42</f>
        <v>220686</v>
      </c>
      <c r="E9" s="20">
        <f>'I-4'!D42</f>
        <v>252160</v>
      </c>
    </row>
    <row r="10" spans="1:5" ht="15">
      <c r="A10" s="214" t="s">
        <v>734</v>
      </c>
      <c r="B10" s="33" t="s">
        <v>625</v>
      </c>
      <c r="C10" s="23" t="s">
        <v>634</v>
      </c>
      <c r="D10" s="25">
        <f>'I-5'!C30</f>
        <v>0</v>
      </c>
      <c r="E10" s="20">
        <f>'I-5'!D30</f>
        <v>0</v>
      </c>
    </row>
    <row r="11" spans="1:5" ht="21.75" customHeight="1">
      <c r="A11" s="214" t="s">
        <v>735</v>
      </c>
      <c r="B11" s="33" t="s">
        <v>626</v>
      </c>
      <c r="C11" s="23" t="s">
        <v>635</v>
      </c>
      <c r="D11" s="25">
        <f>'I-6 &amp; 7'!C9</f>
        <v>12918853.75</v>
      </c>
      <c r="E11" s="20">
        <f>'I-6 &amp; 7'!D9</f>
        <v>11425895</v>
      </c>
    </row>
    <row r="12" spans="1:5" ht="19.5" customHeight="1">
      <c r="A12" s="214" t="s">
        <v>736</v>
      </c>
      <c r="B12" s="33" t="s">
        <v>627</v>
      </c>
      <c r="C12" s="23" t="s">
        <v>636</v>
      </c>
      <c r="D12" s="25">
        <f>'I-6 &amp; 7'!C21</f>
        <v>0</v>
      </c>
      <c r="E12" s="20">
        <f>'I-6 &amp; 7'!D21</f>
        <v>0</v>
      </c>
    </row>
    <row r="13" spans="1:5" ht="15">
      <c r="A13" s="214" t="s">
        <v>737</v>
      </c>
      <c r="B13" s="33" t="s">
        <v>628</v>
      </c>
      <c r="C13" s="23" t="s">
        <v>637</v>
      </c>
      <c r="D13" s="25">
        <f>'I-8 to 9'!C11</f>
        <v>1532861</v>
      </c>
      <c r="E13" s="20">
        <f>'I-8 to 9'!D11</f>
        <v>1020679</v>
      </c>
    </row>
    <row r="14" spans="1:5" ht="15">
      <c r="A14" s="214" t="s">
        <v>738</v>
      </c>
      <c r="B14" s="33" t="s">
        <v>629</v>
      </c>
      <c r="C14" s="23" t="s">
        <v>638</v>
      </c>
      <c r="D14" s="25">
        <f>'I-8 to 9'!C26</f>
        <v>97411</v>
      </c>
      <c r="E14" s="20">
        <f>'I-8 to 9'!D26</f>
        <v>129166.82</v>
      </c>
    </row>
    <row r="15" spans="1:8" ht="15">
      <c r="A15" s="214"/>
      <c r="B15" s="33"/>
      <c r="C15" s="23"/>
      <c r="D15" s="25"/>
      <c r="E15" s="215"/>
      <c r="H15" s="8"/>
    </row>
    <row r="16" spans="1:7" ht="17.25" customHeight="1">
      <c r="A16" s="138" t="s">
        <v>639</v>
      </c>
      <c r="B16" s="65" t="s">
        <v>640</v>
      </c>
      <c r="C16" s="94"/>
      <c r="D16" s="83">
        <f>SUM(D6:D15)</f>
        <v>15613447.75</v>
      </c>
      <c r="E16" s="216">
        <f>SUM(E6:E15)</f>
        <v>13623449.82</v>
      </c>
      <c r="G16" s="8"/>
    </row>
    <row r="17" spans="1:5" ht="19.5" customHeight="1">
      <c r="A17" s="138"/>
      <c r="B17" s="31" t="s">
        <v>641</v>
      </c>
      <c r="C17" s="23"/>
      <c r="D17" s="93"/>
      <c r="E17" s="213"/>
    </row>
    <row r="18" spans="1:5" ht="19.5" customHeight="1">
      <c r="A18" s="217" t="s">
        <v>739</v>
      </c>
      <c r="B18" s="33" t="s">
        <v>642</v>
      </c>
      <c r="C18" s="23" t="s">
        <v>651</v>
      </c>
      <c r="D18" s="25">
        <f>'I-10 &amp; 11'!C20</f>
        <v>10442641</v>
      </c>
      <c r="E18" s="20">
        <f>'I-10 &amp; 11'!D20</f>
        <v>10293410</v>
      </c>
    </row>
    <row r="19" spans="1:5" ht="18" customHeight="1">
      <c r="A19" s="217" t="s">
        <v>741</v>
      </c>
      <c r="B19" s="33" t="s">
        <v>643</v>
      </c>
      <c r="C19" s="23" t="s">
        <v>652</v>
      </c>
      <c r="D19" s="25">
        <f>'I-10 &amp; 11'!C43</f>
        <v>2476212.75</v>
      </c>
      <c r="E19" s="20">
        <f>'I-10 &amp; 11'!D43</f>
        <v>1132485</v>
      </c>
    </row>
    <row r="20" spans="1:5" ht="18" customHeight="1">
      <c r="A20" s="217" t="s">
        <v>742</v>
      </c>
      <c r="B20" s="33" t="s">
        <v>644</v>
      </c>
      <c r="C20" s="23" t="s">
        <v>653</v>
      </c>
      <c r="D20" s="25">
        <f>'I-12 &amp; 13'!C44</f>
        <v>1408045</v>
      </c>
      <c r="E20" s="20">
        <f>'I-12 &amp; 13'!D44</f>
        <v>2246652</v>
      </c>
    </row>
    <row r="21" spans="1:5" ht="21.75" customHeight="1">
      <c r="A21" s="217" t="s">
        <v>743</v>
      </c>
      <c r="B21" s="33" t="s">
        <v>645</v>
      </c>
      <c r="C21" s="23" t="s">
        <v>654</v>
      </c>
      <c r="D21" s="25">
        <f>'I-12 &amp; 13'!C73</f>
        <v>4467.55</v>
      </c>
      <c r="E21" s="20">
        <f>'I-12 &amp; 13'!D73</f>
        <v>2536.93</v>
      </c>
    </row>
    <row r="22" spans="1:5" ht="21.75" customHeight="1">
      <c r="A22" s="217" t="s">
        <v>744</v>
      </c>
      <c r="B22" s="33" t="s">
        <v>646</v>
      </c>
      <c r="C22" s="23" t="s">
        <v>655</v>
      </c>
      <c r="D22" s="25">
        <f>'I-14 to 18'!C9</f>
        <v>96215</v>
      </c>
      <c r="E22" s="20">
        <f>'I-14 to 18'!D9</f>
        <v>648560</v>
      </c>
    </row>
    <row r="23" spans="1:5" ht="21" customHeight="1">
      <c r="A23" s="217" t="s">
        <v>745</v>
      </c>
      <c r="B23" s="33" t="s">
        <v>647</v>
      </c>
      <c r="C23" s="23" t="s">
        <v>656</v>
      </c>
      <c r="D23" s="25">
        <f>'I-14 to 18'!C19</f>
        <v>0</v>
      </c>
      <c r="E23" s="20">
        <f>'I-14 to 18'!D19</f>
        <v>0</v>
      </c>
    </row>
    <row r="24" spans="1:5" ht="17.25" customHeight="1">
      <c r="A24" s="217" t="s">
        <v>746</v>
      </c>
      <c r="B24" s="33" t="s">
        <v>648</v>
      </c>
      <c r="C24" s="23" t="s">
        <v>657</v>
      </c>
      <c r="D24" s="25">
        <f>'I-14 to 18'!C31</f>
        <v>0</v>
      </c>
      <c r="E24" s="20">
        <f>'I-14 to 18'!D31</f>
        <v>0</v>
      </c>
    </row>
    <row r="25" spans="1:5" ht="17.25" customHeight="1">
      <c r="A25" s="217" t="s">
        <v>747</v>
      </c>
      <c r="B25" s="33" t="s">
        <v>649</v>
      </c>
      <c r="C25" s="23" t="s">
        <v>658</v>
      </c>
      <c r="D25" s="25">
        <f>'I-14 to 18'!C41</f>
        <v>17980</v>
      </c>
      <c r="E25" s="20">
        <f>'I-14 to 18'!D41</f>
        <v>694490</v>
      </c>
    </row>
    <row r="26" spans="1:5" ht="15">
      <c r="A26" s="217" t="s">
        <v>748</v>
      </c>
      <c r="B26" s="33" t="s">
        <v>650</v>
      </c>
      <c r="C26" s="23"/>
      <c r="D26" s="25">
        <f>'B-11'!H22-'B-11'!I22</f>
        <v>42302717.067262284</v>
      </c>
      <c r="E26" s="215">
        <v>42788803.32013593</v>
      </c>
    </row>
    <row r="27" spans="1:5" ht="15">
      <c r="A27" s="217"/>
      <c r="B27" s="33"/>
      <c r="C27" s="23"/>
      <c r="D27" s="25"/>
      <c r="E27" s="215"/>
    </row>
    <row r="28" spans="1:8" ht="18" customHeight="1">
      <c r="A28" s="138" t="s">
        <v>659</v>
      </c>
      <c r="B28" s="65" t="s">
        <v>660</v>
      </c>
      <c r="C28" s="94"/>
      <c r="D28" s="83">
        <f>SUM(D18:D27)</f>
        <v>56748278.36726229</v>
      </c>
      <c r="E28" s="216">
        <f>SUM(E18:E27)</f>
        <v>57806937.25013593</v>
      </c>
      <c r="G28" s="8"/>
      <c r="H28" s="8"/>
    </row>
    <row r="29" spans="1:5" ht="48.75" customHeight="1">
      <c r="A29" s="218" t="s">
        <v>661</v>
      </c>
      <c r="B29" s="95" t="s">
        <v>814</v>
      </c>
      <c r="C29" s="23"/>
      <c r="D29" s="93">
        <f>D16-D28</f>
        <v>-41134830.61726229</v>
      </c>
      <c r="E29" s="213">
        <f>E16-E28</f>
        <v>-44183487.43013593</v>
      </c>
    </row>
    <row r="30" spans="1:5" ht="21.75" customHeight="1">
      <c r="A30" s="219" t="s">
        <v>749</v>
      </c>
      <c r="B30" s="33" t="s">
        <v>662</v>
      </c>
      <c r="C30" s="96" t="s">
        <v>740</v>
      </c>
      <c r="D30" s="25">
        <f>'I-14 to 18'!C58</f>
        <v>0</v>
      </c>
      <c r="E30" s="20">
        <f>'I-14 to 18'!D58</f>
        <v>0</v>
      </c>
    </row>
    <row r="31" spans="1:5" ht="46.5" customHeight="1">
      <c r="A31" s="218"/>
      <c r="B31" s="95" t="s">
        <v>666</v>
      </c>
      <c r="C31" s="23"/>
      <c r="D31" s="93">
        <f>D29-D30</f>
        <v>-41134830.61726229</v>
      </c>
      <c r="E31" s="213">
        <f>E29-E30</f>
        <v>-44183487.43013593</v>
      </c>
    </row>
    <row r="32" spans="1:5" ht="18.75" customHeight="1">
      <c r="A32" s="220"/>
      <c r="B32" s="31" t="s">
        <v>730</v>
      </c>
      <c r="C32" s="23"/>
      <c r="D32" s="25"/>
      <c r="E32" s="213"/>
    </row>
    <row r="33" spans="1:5" ht="35.25" customHeight="1">
      <c r="A33" s="221"/>
      <c r="B33" s="222" t="s">
        <v>667</v>
      </c>
      <c r="C33" s="159"/>
      <c r="D33" s="223">
        <f>D31-D32</f>
        <v>-41134830.61726229</v>
      </c>
      <c r="E33" s="224">
        <f>E31-E32</f>
        <v>-44183487.43013593</v>
      </c>
    </row>
    <row r="34" ht="15">
      <c r="A34" s="97"/>
    </row>
    <row r="35" ht="15">
      <c r="A35" s="98"/>
    </row>
  </sheetData>
  <sheetProtection/>
  <mergeCells count="2">
    <mergeCell ref="A1:E1"/>
    <mergeCell ref="A2:E2"/>
  </mergeCells>
  <printOptions/>
  <pageMargins left="0.5" right="0.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IMG</dc:creator>
  <cp:keywords/>
  <dc:description/>
  <cp:lastModifiedBy>LENOVO</cp:lastModifiedBy>
  <cp:lastPrinted>2019-08-20T10:21:31Z</cp:lastPrinted>
  <dcterms:created xsi:type="dcterms:W3CDTF">2007-04-16T07:31:02Z</dcterms:created>
  <dcterms:modified xsi:type="dcterms:W3CDTF">2019-08-20T13:23:46Z</dcterms:modified>
  <cp:category/>
  <cp:version/>
  <cp:contentType/>
  <cp:contentStatus/>
</cp:coreProperties>
</file>